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filterPrivacy="1" hidePivotFieldList="1" autoCompressPictures="0"/>
  <xr:revisionPtr revIDLastSave="0" documentId="13_ncr:1_{18759804-3856-4DC3-BED1-B335F3BF0D30}" xr6:coauthVersionLast="40" xr6:coauthVersionMax="40" xr10:uidLastSave="{00000000-0000-0000-0000-000000000000}"/>
  <bookViews>
    <workbookView xWindow="15252" yWindow="-108" windowWidth="23256" windowHeight="12576" tabRatio="500" xr2:uid="{00000000-000D-0000-FFFF-FFFF00000000}"/>
  </bookViews>
  <sheets>
    <sheet name="EDC Calculator" sheetId="6" r:id="rId1"/>
    <sheet name="Interpretation of Results" sheetId="7" r:id="rId2"/>
    <sheet name="Top Products" sheetId="3" r:id="rId3"/>
    <sheet name="Sheet1" sheetId="8" r:id="rId4"/>
  </sheets>
  <definedNames>
    <definedName name="_xlnm._FilterDatabase" localSheetId="2" hidden="1">'Top Products'!$A$2:$F$34</definedName>
    <definedName name="Products">'EDC Calculator'!$B$6:$O$38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6" l="1"/>
  <c r="G7" i="6"/>
  <c r="H7" i="6"/>
  <c r="G8" i="6"/>
  <c r="H8" i="6"/>
  <c r="F9" i="6"/>
  <c r="I9" i="6"/>
  <c r="F10" i="6"/>
  <c r="G10" i="6"/>
  <c r="H10" i="6"/>
  <c r="G11" i="6"/>
  <c r="H11" i="6"/>
  <c r="F12" i="6"/>
  <c r="G12" i="6"/>
  <c r="L12" i="6"/>
  <c r="G13" i="6"/>
  <c r="H13" i="6"/>
  <c r="K13" i="6"/>
  <c r="L13" i="6"/>
  <c r="G14" i="6"/>
  <c r="H14" i="6"/>
  <c r="L14" i="6"/>
  <c r="G15" i="6"/>
  <c r="N15" i="6" s="1"/>
  <c r="B11" i="3" s="1"/>
  <c r="K15" i="6"/>
  <c r="G16" i="6"/>
  <c r="J16" i="6"/>
  <c r="N16" i="6" s="1"/>
  <c r="B12" i="3" s="1"/>
  <c r="L16" i="6"/>
  <c r="G17" i="6"/>
  <c r="H17" i="6"/>
  <c r="L17" i="6"/>
  <c r="G18" i="6"/>
  <c r="H18" i="6"/>
  <c r="I18" i="6"/>
  <c r="K18" i="6"/>
  <c r="G19" i="6"/>
  <c r="H19" i="6"/>
  <c r="I19" i="6"/>
  <c r="J19" i="6"/>
  <c r="L19" i="6"/>
  <c r="G20" i="6"/>
  <c r="J20" i="6"/>
  <c r="L20" i="6"/>
  <c r="M20" i="6"/>
  <c r="G21" i="6"/>
  <c r="L21" i="6"/>
  <c r="G22" i="6"/>
  <c r="H22" i="6"/>
  <c r="J22" i="6"/>
  <c r="K22" i="6"/>
  <c r="L22" i="6"/>
  <c r="G23" i="6"/>
  <c r="K23" i="6"/>
  <c r="L23" i="6"/>
  <c r="G24" i="6"/>
  <c r="H24" i="6"/>
  <c r="K24" i="6"/>
  <c r="L24" i="6"/>
  <c r="M24" i="6"/>
  <c r="G25" i="6"/>
  <c r="K25" i="6"/>
  <c r="L25" i="6"/>
  <c r="M25" i="6"/>
  <c r="D26" i="6"/>
  <c r="G26" i="6"/>
  <c r="H26" i="6"/>
  <c r="K26" i="6"/>
  <c r="L26" i="6"/>
  <c r="G27" i="6"/>
  <c r="H27" i="6"/>
  <c r="K27" i="6"/>
  <c r="L27" i="6"/>
  <c r="M27" i="6"/>
  <c r="G28" i="6"/>
  <c r="H28" i="6"/>
  <c r="I28" i="6"/>
  <c r="K28" i="6"/>
  <c r="L28" i="6"/>
  <c r="M28" i="6"/>
  <c r="F29" i="6"/>
  <c r="G29" i="6"/>
  <c r="K29" i="6"/>
  <c r="L29" i="6"/>
  <c r="M29" i="6"/>
  <c r="G30" i="6"/>
  <c r="J30" i="6"/>
  <c r="G31" i="6"/>
  <c r="L31" i="6"/>
  <c r="G32" i="6"/>
  <c r="H32" i="6"/>
  <c r="L32" i="6"/>
  <c r="H33" i="6"/>
  <c r="L33" i="6"/>
  <c r="M33" i="6"/>
  <c r="H34" i="6"/>
  <c r="M34" i="6"/>
  <c r="N34" i="6" s="1"/>
  <c r="B30" i="3" s="1"/>
  <c r="G35" i="6"/>
  <c r="H35" i="6"/>
  <c r="L35" i="6"/>
  <c r="M35" i="6"/>
  <c r="K36" i="6"/>
  <c r="L36" i="6"/>
  <c r="D37" i="6"/>
  <c r="E37" i="6"/>
  <c r="E39" i="6" s="1"/>
  <c r="F37" i="6"/>
  <c r="G37" i="6"/>
  <c r="K37" i="6"/>
  <c r="L37" i="6"/>
  <c r="G38" i="6"/>
  <c r="L38" i="6"/>
  <c r="A18" i="3"/>
  <c r="A8" i="3"/>
  <c r="A14" i="3"/>
  <c r="A7" i="3"/>
  <c r="A4" i="3"/>
  <c r="A23" i="3"/>
  <c r="A5" i="3"/>
  <c r="A16" i="3"/>
  <c r="A6" i="3"/>
  <c r="A20" i="3"/>
  <c r="A10" i="3"/>
  <c r="A21" i="3"/>
  <c r="A33" i="3"/>
  <c r="A24" i="3"/>
  <c r="A9" i="3"/>
  <c r="A19" i="3"/>
  <c r="A34" i="3"/>
  <c r="A15" i="3"/>
  <c r="A11" i="3"/>
  <c r="A25" i="3"/>
  <c r="A12" i="3"/>
  <c r="A17" i="3"/>
  <c r="A22" i="3"/>
  <c r="A13" i="3"/>
  <c r="A3" i="3"/>
  <c r="A31" i="3"/>
  <c r="A27" i="3"/>
  <c r="A28" i="3"/>
  <c r="A26" i="3"/>
  <c r="A30" i="3"/>
  <c r="A29" i="3"/>
  <c r="A32" i="3"/>
  <c r="N13" i="6" l="1"/>
  <c r="B9" i="3" s="1"/>
  <c r="N10" i="6"/>
  <c r="B6" i="3" s="1"/>
  <c r="N8" i="6"/>
  <c r="B4" i="3" s="1"/>
  <c r="N30" i="6"/>
  <c r="B26" i="3" s="1"/>
  <c r="N36" i="6"/>
  <c r="B32" i="3" s="1"/>
  <c r="N32" i="6"/>
  <c r="B28" i="3" s="1"/>
  <c r="N9" i="6"/>
  <c r="B5" i="3" s="1"/>
  <c r="N26" i="6"/>
  <c r="B22" i="3" s="1"/>
  <c r="N31" i="6"/>
  <c r="B27" i="3" s="1"/>
  <c r="N28" i="6"/>
  <c r="B24" i="3" s="1"/>
  <c r="N11" i="6"/>
  <c r="B7" i="3" s="1"/>
  <c r="N24" i="6"/>
  <c r="B20" i="3" s="1"/>
  <c r="N23" i="6"/>
  <c r="B19" i="3" s="1"/>
  <c r="N21" i="6"/>
  <c r="B17" i="3" s="1"/>
  <c r="N33" i="6"/>
  <c r="B29" i="3" s="1"/>
  <c r="N27" i="6"/>
  <c r="B23" i="3" s="1"/>
  <c r="N38" i="6"/>
  <c r="B34" i="3" s="1"/>
  <c r="N35" i="6"/>
  <c r="B31" i="3" s="1"/>
  <c r="N37" i="6"/>
  <c r="B33" i="3" s="1"/>
  <c r="N29" i="6"/>
  <c r="B25" i="3" s="1"/>
  <c r="N25" i="6"/>
  <c r="B21" i="3" s="1"/>
  <c r="N22" i="6"/>
  <c r="B18" i="3" s="1"/>
  <c r="N20" i="6"/>
  <c r="B16" i="3" s="1"/>
  <c r="N17" i="6"/>
  <c r="B13" i="3" s="1"/>
  <c r="N14" i="6"/>
  <c r="B10" i="3" s="1"/>
  <c r="D39" i="6"/>
  <c r="F39" i="6"/>
  <c r="I39" i="6"/>
  <c r="M39" i="6"/>
  <c r="J39" i="6"/>
  <c r="L39" i="6"/>
  <c r="N18" i="6"/>
  <c r="B14" i="3" s="1"/>
  <c r="N19" i="6"/>
  <c r="B15" i="3" s="1"/>
  <c r="K39" i="6"/>
  <c r="G39" i="6"/>
  <c r="N12" i="6"/>
  <c r="B8" i="3" s="1"/>
  <c r="H39" i="6"/>
  <c r="N7" i="6"/>
  <c r="P20" i="6" l="1"/>
  <c r="P17" i="6"/>
  <c r="N39" i="6"/>
  <c r="B3" i="3"/>
  <c r="P7" i="6"/>
  <c r="C6" i="3" l="1"/>
  <c r="C10" i="3"/>
  <c r="C14" i="3"/>
  <c r="C18" i="3"/>
  <c r="C22" i="3"/>
  <c r="C26" i="3"/>
  <c r="C30" i="3"/>
  <c r="C34" i="3"/>
  <c r="C3" i="3"/>
  <c r="C7" i="3"/>
  <c r="C11" i="3"/>
  <c r="C15" i="3"/>
  <c r="C19" i="3"/>
  <c r="C23" i="3"/>
  <c r="C27" i="3"/>
  <c r="C31" i="3"/>
  <c r="C4" i="3"/>
  <c r="C8" i="3"/>
  <c r="C12" i="3"/>
  <c r="C16" i="3"/>
  <c r="C20" i="3"/>
  <c r="C24" i="3"/>
  <c r="C28" i="3"/>
  <c r="C32" i="3"/>
  <c r="C5" i="3"/>
  <c r="C9" i="3"/>
  <c r="C13" i="3"/>
  <c r="C17" i="3"/>
  <c r="C21" i="3"/>
  <c r="C25" i="3"/>
  <c r="C29" i="3"/>
  <c r="C33" i="3"/>
  <c r="O22" i="6"/>
  <c r="O26" i="6"/>
  <c r="O30" i="6"/>
  <c r="O34" i="6"/>
  <c r="O21" i="6"/>
  <c r="O17" i="6"/>
  <c r="O11" i="6"/>
  <c r="O15" i="6"/>
  <c r="M40" i="6"/>
  <c r="I40" i="6"/>
  <c r="O23" i="6"/>
  <c r="O27" i="6"/>
  <c r="O31" i="6"/>
  <c r="O35" i="6"/>
  <c r="O20" i="6"/>
  <c r="O16" i="6"/>
  <c r="O12" i="6"/>
  <c r="O8" i="6"/>
  <c r="L40" i="6"/>
  <c r="D40" i="6"/>
  <c r="K40" i="6"/>
  <c r="B6" i="7"/>
  <c r="B10" i="7" s="1"/>
  <c r="O24" i="6"/>
  <c r="O28" i="6"/>
  <c r="O32" i="6"/>
  <c r="O36" i="6"/>
  <c r="O19" i="6"/>
  <c r="O9" i="6"/>
  <c r="O13" i="6"/>
  <c r="O38" i="6"/>
  <c r="O25" i="6"/>
  <c r="O29" i="6"/>
  <c r="O33" i="6"/>
  <c r="O37" i="6"/>
  <c r="O18" i="6"/>
  <c r="O10" i="6"/>
  <c r="O14" i="6"/>
  <c r="J40" i="6"/>
  <c r="F40" i="6"/>
  <c r="E40" i="6"/>
  <c r="G40" i="6"/>
  <c r="H40" i="6"/>
  <c r="O7" i="6"/>
  <c r="Q17" i="6" l="1"/>
  <c r="Q7" i="6"/>
  <c r="Q20" i="6"/>
  <c r="E6" i="3"/>
  <c r="E10" i="3"/>
  <c r="E14" i="3"/>
  <c r="E18" i="3"/>
  <c r="E22" i="3"/>
  <c r="E26" i="3"/>
  <c r="E30" i="3"/>
  <c r="E34" i="3"/>
  <c r="D6" i="3"/>
  <c r="D10" i="3"/>
  <c r="D14" i="3"/>
  <c r="D21" i="3"/>
  <c r="D23" i="3"/>
  <c r="D27" i="3"/>
  <c r="D31" i="3"/>
  <c r="D3" i="3"/>
  <c r="E8" i="3"/>
  <c r="E20" i="3"/>
  <c r="E24" i="3"/>
  <c r="D12" i="3"/>
  <c r="D17" i="3"/>
  <c r="D25" i="3"/>
  <c r="E4" i="3"/>
  <c r="E7" i="3"/>
  <c r="E11" i="3"/>
  <c r="E15" i="3"/>
  <c r="E19" i="3"/>
  <c r="E23" i="3"/>
  <c r="E27" i="3"/>
  <c r="E31" i="3"/>
  <c r="D5" i="3"/>
  <c r="D9" i="3"/>
  <c r="D16" i="3"/>
  <c r="D19" i="3"/>
  <c r="D24" i="3"/>
  <c r="D28" i="3"/>
  <c r="D32" i="3"/>
  <c r="E16" i="3"/>
  <c r="E28" i="3"/>
  <c r="D8" i="3"/>
  <c r="D20" i="3"/>
  <c r="D29" i="3"/>
  <c r="E3" i="3"/>
  <c r="E5" i="3"/>
  <c r="E9" i="3"/>
  <c r="E13" i="3"/>
  <c r="E17" i="3"/>
  <c r="E21" i="3"/>
  <c r="E25" i="3"/>
  <c r="E29" i="3"/>
  <c r="E33" i="3"/>
  <c r="D7" i="3"/>
  <c r="D11" i="3"/>
  <c r="D15" i="3"/>
  <c r="D18" i="3"/>
  <c r="D26" i="3"/>
  <c r="D30" i="3"/>
  <c r="D34" i="3"/>
  <c r="E12" i="3"/>
  <c r="E32" i="3"/>
  <c r="D4" i="3"/>
  <c r="D13" i="3"/>
  <c r="D22" i="3"/>
  <c r="D33" i="3"/>
  <c r="F25" i="3" l="1"/>
  <c r="F27" i="3"/>
  <c r="F6" i="3"/>
  <c r="F12" i="3"/>
  <c r="F33" i="3"/>
  <c r="F3" i="3"/>
  <c r="F29" i="3"/>
  <c r="F13" i="3"/>
  <c r="F16" i="3"/>
  <c r="F31" i="3"/>
  <c r="F15" i="3"/>
  <c r="F20" i="3"/>
  <c r="F26" i="3"/>
  <c r="F10" i="3"/>
  <c r="F9" i="3"/>
  <c r="F8" i="3"/>
  <c r="F22" i="3"/>
  <c r="F32" i="3"/>
  <c r="F21" i="3"/>
  <c r="F5" i="3"/>
  <c r="F23" i="3"/>
  <c r="F7" i="3"/>
  <c r="F34" i="3"/>
  <c r="F18" i="3"/>
  <c r="F11" i="3"/>
  <c r="F17" i="3"/>
  <c r="F28" i="3"/>
  <c r="F19" i="3"/>
  <c r="F4" i="3"/>
  <c r="F24" i="3"/>
  <c r="F30" i="3"/>
  <c r="F14" i="3"/>
</calcChain>
</file>

<file path=xl/sharedStrings.xml><?xml version="1.0" encoding="utf-8"?>
<sst xmlns="http://schemas.openxmlformats.org/spreadsheetml/2006/main" count="92" uniqueCount="71">
  <si>
    <t>UV Filters</t>
  </si>
  <si>
    <t>Cyclosiloxanes</t>
  </si>
  <si>
    <t>Glycol Ethers</t>
  </si>
  <si>
    <t>Fragrances</t>
  </si>
  <si>
    <t>Alkylphenols</t>
  </si>
  <si>
    <t>Ethanolamines</t>
  </si>
  <si>
    <t>Antimicrobials</t>
  </si>
  <si>
    <t>Bisphenol A</t>
  </si>
  <si>
    <t>Phthalates</t>
  </si>
  <si>
    <t>Parabens</t>
  </si>
  <si>
    <t>% of Grand Total</t>
  </si>
  <si>
    <t>Cleaners</t>
  </si>
  <si>
    <t>Surface Cleaner</t>
  </si>
  <si>
    <t>Floor Cleaner</t>
  </si>
  <si>
    <t>Glass Cleaner</t>
  </si>
  <si>
    <t>Tub and Tile Cleaner</t>
  </si>
  <si>
    <t xml:space="preserve">Air Freshner </t>
  </si>
  <si>
    <t>Carpet Cleaner</t>
  </si>
  <si>
    <t>Toilet Bowl Cleaner</t>
  </si>
  <si>
    <t>Polish/Wax</t>
  </si>
  <si>
    <t>Dishwasher Detergent</t>
  </si>
  <si>
    <t>Dish Liquid</t>
  </si>
  <si>
    <t>Laundry</t>
  </si>
  <si>
    <t>Laundry Bleach</t>
  </si>
  <si>
    <t>Laundry Detergent</t>
  </si>
  <si>
    <t>Dryer Sheets</t>
  </si>
  <si>
    <t>Hand Soap</t>
  </si>
  <si>
    <t xml:space="preserve">Hand Sanitizer </t>
  </si>
  <si>
    <t>Bar Soap</t>
  </si>
  <si>
    <t>Body Wash</t>
  </si>
  <si>
    <t xml:space="preserve">Shampoo </t>
  </si>
  <si>
    <t>Shaving Cream</t>
  </si>
  <si>
    <t>Body Lotion</t>
  </si>
  <si>
    <t>Face Lotion</t>
  </si>
  <si>
    <t>Facial Cleanser</t>
  </si>
  <si>
    <t>Toothpaste</t>
  </si>
  <si>
    <t>Hair Product</t>
  </si>
  <si>
    <t>Lipstick</t>
  </si>
  <si>
    <t>Mascara</t>
  </si>
  <si>
    <t>Foundation</t>
  </si>
  <si>
    <t>Nail Polish</t>
  </si>
  <si>
    <t>Sunscreen</t>
  </si>
  <si>
    <t>Perfume/Fragrance</t>
  </si>
  <si>
    <t>Conditioner</t>
  </si>
  <si>
    <t>Deodorant</t>
  </si>
  <si>
    <t>Products</t>
  </si>
  <si>
    <t>Health &amp; Beauty</t>
  </si>
  <si>
    <t>User Input</t>
  </si>
  <si>
    <t>Category % of Grand Total</t>
  </si>
  <si>
    <t>Product</t>
  </si>
  <si>
    <t>ECDs</t>
  </si>
  <si>
    <t>Rank</t>
  </si>
  <si>
    <t>Sorted Products</t>
  </si>
  <si>
    <t>Percent</t>
  </si>
  <si>
    <t>Product Category</t>
  </si>
  <si>
    <t>This tool is provided for general informational purposes only and The Pennsylvania State University shall have no liability whatsoever for the use of or reliance on this tool.</t>
  </si>
  <si>
    <r>
      <t xml:space="preserve"> Volume (mL) or Mass (g) </t>
    </r>
    <r>
      <rPr>
        <sz val="12"/>
        <color rgb="FFFF0000"/>
        <rFont val="Calibri"/>
        <family val="2"/>
      </rPr>
      <t>green box = mass</t>
    </r>
  </si>
  <si>
    <t>Endocine Disrupting Compound Calculator</t>
  </si>
  <si>
    <t>Subtotal of each EDC (g)</t>
  </si>
  <si>
    <t>Percent contribution of each EDC to total footprint</t>
  </si>
  <si>
    <t>Category Subotal (g)</t>
  </si>
  <si>
    <t>Endocine Disrupting Compounds (mg)</t>
  </si>
  <si>
    <t>EDCs (mg)</t>
  </si>
  <si>
    <t>grams</t>
  </si>
  <si>
    <t>ECDs (mg)</t>
  </si>
  <si>
    <t>tons</t>
  </si>
  <si>
    <t>as you, then the total mass of EDCs consumed would be:</t>
  </si>
  <si>
    <t>If the entire population of the United States used the same amount of EDC-containing products</t>
  </si>
  <si>
    <t>This is roughly equivalent to the mass of</t>
  </si>
  <si>
    <t>commercial airplanes</t>
  </si>
  <si>
    <t>$e{ ( q://QID3/ChoiceTextEntryValue * 0.9035 + q://QID5/ChoiceTextEntryValue * 2.34804 + q://QID6/ChoiceTextEntryValue * 39.6 ) / 1000 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</si>
</sst>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00"/>
    <numFmt numFmtId="166" formatCode="0.0"/>
    <numFmt numFmtId="167" formatCode="0.000"/>
  </numFmts>
  <fonts count="25" x14ac:knownFonts="1">
    <font>
      <sz val="11"/>
      <color rgb="FF000000"/>
      <name val="Calibri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u/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000000"/>
      <name val="Calibri"/>
      <family val="2"/>
    </font>
    <font>
      <sz val="14"/>
      <name val="Calibri"/>
      <family val="2"/>
    </font>
    <font>
      <sz val="14"/>
      <color rgb="FFFF0000"/>
      <name val="Calibri"/>
      <family val="2"/>
    </font>
    <font>
      <b/>
      <sz val="16"/>
      <color theme="4"/>
      <name val="Calibri"/>
      <family val="2"/>
    </font>
    <font>
      <sz val="12"/>
      <color rgb="FFFF0000"/>
      <name val="Calibri"/>
      <family val="2"/>
    </font>
    <font>
      <b/>
      <sz val="16"/>
      <color theme="5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theme="3" tint="-0.499984740745262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7"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3" fontId="0" fillId="0" borderId="0" xfId="0" applyNumberFormat="1" applyFont="1" applyAlignment="1"/>
    <xf numFmtId="0" fontId="2" fillId="0" borderId="0" xfId="0" applyFont="1" applyAlignment="1">
      <alignment horizontal="right"/>
    </xf>
    <xf numFmtId="164" fontId="0" fillId="0" borderId="0" xfId="1" applyNumberFormat="1" applyFont="1" applyAlignment="1"/>
    <xf numFmtId="0" fontId="14" fillId="0" borderId="12" xfId="0" applyFont="1" applyFill="1" applyBorder="1" applyAlignment="1" applyProtection="1">
      <alignment horizontal="center"/>
      <protection locked="0"/>
    </xf>
    <xf numFmtId="0" fontId="14" fillId="0" borderId="5" xfId="0" applyFont="1" applyFill="1" applyBorder="1" applyAlignment="1" applyProtection="1">
      <alignment horizontal="center"/>
      <protection locked="0"/>
    </xf>
    <xf numFmtId="0" fontId="14" fillId="0" borderId="19" xfId="0" applyFont="1" applyFill="1" applyBorder="1" applyAlignment="1" applyProtection="1">
      <alignment horizontal="center"/>
      <protection locked="0"/>
    </xf>
    <xf numFmtId="0" fontId="15" fillId="4" borderId="5" xfId="0" applyFont="1" applyFill="1" applyBorder="1" applyAlignment="1" applyProtection="1">
      <alignment horizontal="center"/>
      <protection locked="0"/>
    </xf>
    <xf numFmtId="0" fontId="15" fillId="4" borderId="19" xfId="0" applyFont="1" applyFill="1" applyBorder="1" applyAlignment="1" applyProtection="1">
      <alignment horizontal="center"/>
      <protection locked="0"/>
    </xf>
    <xf numFmtId="0" fontId="0" fillId="6" borderId="0" xfId="0" applyFont="1" applyFill="1" applyAlignment="1"/>
    <xf numFmtId="0" fontId="16" fillId="6" borderId="0" xfId="0" applyFont="1" applyFill="1" applyAlignment="1"/>
    <xf numFmtId="0" fontId="23" fillId="6" borderId="0" xfId="0" applyFont="1" applyFill="1" applyAlignment="1"/>
    <xf numFmtId="0" fontId="1" fillId="3" borderId="0" xfId="0" applyFont="1" applyFill="1" applyAlignment="1" applyProtection="1"/>
    <xf numFmtId="0" fontId="0" fillId="3" borderId="0" xfId="0" applyFont="1" applyFill="1" applyAlignment="1" applyProtection="1"/>
    <xf numFmtId="0" fontId="16" fillId="3" borderId="0" xfId="0" applyFont="1" applyFill="1" applyAlignment="1" applyProtection="1"/>
    <xf numFmtId="0" fontId="7" fillId="3" borderId="0" xfId="0" applyFont="1" applyFill="1" applyProtection="1"/>
    <xf numFmtId="0" fontId="8" fillId="3" borderId="0" xfId="0" applyFont="1" applyFill="1" applyProtection="1"/>
    <xf numFmtId="0" fontId="3" fillId="3" borderId="0" xfId="0" applyFont="1" applyFill="1" applyProtection="1"/>
    <xf numFmtId="0" fontId="3" fillId="3" borderId="0" xfId="0" applyFont="1" applyFill="1" applyAlignment="1" applyProtection="1"/>
    <xf numFmtId="0" fontId="0" fillId="3" borderId="0" xfId="0" applyFont="1" applyFill="1" applyProtection="1"/>
    <xf numFmtId="0" fontId="1" fillId="3" borderId="0" xfId="0" applyFont="1" applyFill="1" applyProtection="1"/>
    <xf numFmtId="0" fontId="3" fillId="3" borderId="0" xfId="0" applyFont="1" applyFill="1" applyAlignment="1" applyProtection="1">
      <alignment horizontal="center"/>
    </xf>
    <xf numFmtId="0" fontId="0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wrapText="1"/>
    </xf>
    <xf numFmtId="0" fontId="6" fillId="3" borderId="4" xfId="0" applyFont="1" applyFill="1" applyBorder="1" applyAlignment="1" applyProtection="1">
      <alignment wrapText="1"/>
    </xf>
    <xf numFmtId="0" fontId="6" fillId="3" borderId="5" xfId="0" applyFont="1" applyFill="1" applyBorder="1" applyAlignment="1" applyProtection="1">
      <alignment horizont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wrapText="1"/>
    </xf>
    <xf numFmtId="3" fontId="3" fillId="3" borderId="11" xfId="0" applyNumberFormat="1" applyFont="1" applyFill="1" applyBorder="1" applyAlignment="1" applyProtection="1">
      <alignment horizontal="left"/>
    </xf>
    <xf numFmtId="3" fontId="3" fillId="3" borderId="11" xfId="0" applyNumberFormat="1" applyFont="1" applyFill="1" applyBorder="1" applyAlignment="1" applyProtection="1">
      <alignment horizontal="center" vertical="center"/>
    </xf>
    <xf numFmtId="3" fontId="3" fillId="3" borderId="10" xfId="0" applyNumberFormat="1" applyFont="1" applyFill="1" applyBorder="1" applyAlignment="1" applyProtection="1">
      <alignment horizontal="center" vertical="center"/>
    </xf>
    <xf numFmtId="3" fontId="3" fillId="3" borderId="12" xfId="0" applyNumberFormat="1" applyFont="1" applyFill="1" applyBorder="1" applyAlignment="1" applyProtection="1">
      <alignment horizontal="center" vertical="center"/>
    </xf>
    <xf numFmtId="164" fontId="3" fillId="3" borderId="13" xfId="1" applyNumberFormat="1" applyFont="1" applyFill="1" applyBorder="1" applyAlignment="1" applyProtection="1"/>
    <xf numFmtId="3" fontId="3" fillId="3" borderId="4" xfId="0" applyNumberFormat="1" applyFont="1" applyFill="1" applyBorder="1" applyAlignment="1" applyProtection="1">
      <alignment horizontal="left"/>
    </xf>
    <xf numFmtId="3" fontId="3" fillId="3" borderId="4" xfId="0" applyNumberFormat="1" applyFont="1" applyFill="1" applyBorder="1" applyAlignment="1" applyProtection="1">
      <alignment horizontal="center" vertical="center"/>
    </xf>
    <xf numFmtId="3" fontId="3" fillId="3" borderId="0" xfId="0" applyNumberFormat="1" applyFont="1" applyFill="1" applyBorder="1" applyAlignment="1" applyProtection="1">
      <alignment horizontal="center" vertical="center"/>
    </xf>
    <xf numFmtId="3" fontId="3" fillId="3" borderId="5" xfId="0" applyNumberFormat="1" applyFont="1" applyFill="1" applyBorder="1" applyAlignment="1" applyProtection="1">
      <alignment horizontal="center" vertical="center"/>
    </xf>
    <xf numFmtId="164" fontId="3" fillId="3" borderId="15" xfId="1" applyNumberFormat="1" applyFont="1" applyFill="1" applyBorder="1" applyAlignment="1" applyProtection="1"/>
    <xf numFmtId="3" fontId="3" fillId="3" borderId="18" xfId="0" applyNumberFormat="1" applyFont="1" applyFill="1" applyBorder="1" applyAlignment="1" applyProtection="1">
      <alignment horizontal="left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164" fontId="3" fillId="3" borderId="20" xfId="1" applyNumberFormat="1" applyFont="1" applyFill="1" applyBorder="1" applyAlignment="1" applyProtection="1"/>
    <xf numFmtId="3" fontId="3" fillId="3" borderId="6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3" fontId="3" fillId="3" borderId="8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vertical="center"/>
    </xf>
    <xf numFmtId="0" fontId="5" fillId="3" borderId="10" xfId="0" applyFont="1" applyFill="1" applyBorder="1" applyAlignment="1" applyProtection="1">
      <alignment vertical="center"/>
    </xf>
    <xf numFmtId="165" fontId="5" fillId="3" borderId="4" xfId="0" applyNumberFormat="1" applyFont="1" applyFill="1" applyBorder="1" applyAlignment="1" applyProtection="1">
      <alignment horizontal="center" vertical="center"/>
    </xf>
    <xf numFmtId="165" fontId="5" fillId="3" borderId="0" xfId="0" applyNumberFormat="1" applyFont="1" applyFill="1" applyBorder="1" applyAlignment="1" applyProtection="1">
      <alignment horizontal="center" vertical="center"/>
    </xf>
    <xf numFmtId="165" fontId="5" fillId="3" borderId="5" xfId="0" applyNumberFormat="1" applyFont="1" applyFill="1" applyBorder="1" applyAlignment="1" applyProtection="1">
      <alignment horizontal="center" vertical="center"/>
    </xf>
    <xf numFmtId="164" fontId="18" fillId="3" borderId="10" xfId="1" applyNumberFormat="1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/>
    <xf numFmtId="164" fontId="5" fillId="3" borderId="6" xfId="0" applyNumberFormat="1" applyFont="1" applyFill="1" applyBorder="1" applyAlignment="1" applyProtection="1">
      <alignment horizontal="center" vertical="center"/>
    </xf>
    <xf numFmtId="164" fontId="5" fillId="3" borderId="7" xfId="0" applyNumberFormat="1" applyFont="1" applyFill="1" applyBorder="1" applyAlignment="1" applyProtection="1">
      <alignment horizontal="center" vertical="center"/>
    </xf>
    <xf numFmtId="164" fontId="5" fillId="3" borderId="8" xfId="0" applyNumberFormat="1" applyFont="1" applyFill="1" applyBorder="1" applyAlignment="1" applyProtection="1">
      <alignment horizontal="center" vertical="center"/>
    </xf>
    <xf numFmtId="164" fontId="6" fillId="3" borderId="0" xfId="1" applyNumberFormat="1" applyFont="1" applyFill="1" applyBorder="1" applyProtection="1"/>
    <xf numFmtId="0" fontId="20" fillId="3" borderId="0" xfId="0" applyFont="1" applyFill="1" applyAlignment="1" applyProtection="1"/>
    <xf numFmtId="11" fontId="6" fillId="3" borderId="0" xfId="0" applyNumberFormat="1" applyFont="1" applyFill="1" applyBorder="1" applyProtection="1"/>
    <xf numFmtId="0" fontId="19" fillId="3" borderId="0" xfId="0" applyFont="1" applyFill="1" applyProtection="1"/>
    <xf numFmtId="0" fontId="0" fillId="3" borderId="0" xfId="0" applyFont="1" applyFill="1" applyAlignment="1" applyProtection="1">
      <alignment horizontal="right"/>
    </xf>
    <xf numFmtId="1" fontId="0" fillId="3" borderId="0" xfId="0" applyNumberFormat="1" applyFont="1" applyFill="1" applyAlignment="1" applyProtection="1">
      <alignment horizontal="left"/>
    </xf>
    <xf numFmtId="4" fontId="3" fillId="3" borderId="10" xfId="0" applyNumberFormat="1" applyFont="1" applyFill="1" applyBorder="1" applyAlignment="1" applyProtection="1"/>
    <xf numFmtId="4" fontId="3" fillId="3" borderId="0" xfId="0" applyNumberFormat="1" applyFont="1" applyFill="1" applyBorder="1" applyAlignment="1" applyProtection="1"/>
    <xf numFmtId="4" fontId="3" fillId="3" borderId="17" xfId="0" applyNumberFormat="1" applyFont="1" applyFill="1" applyBorder="1" applyAlignment="1" applyProtection="1"/>
    <xf numFmtId="3" fontId="3" fillId="3" borderId="24" xfId="0" applyNumberFormat="1" applyFont="1" applyFill="1" applyBorder="1" applyAlignment="1" applyProtection="1">
      <alignment horizontal="left"/>
    </xf>
    <xf numFmtId="2" fontId="0" fillId="0" borderId="24" xfId="0" applyNumberFormat="1" applyFont="1" applyBorder="1" applyAlignment="1"/>
    <xf numFmtId="165" fontId="18" fillId="3" borderId="10" xfId="0" applyNumberFormat="1" applyFont="1" applyFill="1" applyBorder="1" applyAlignment="1" applyProtection="1">
      <alignment vertical="center"/>
    </xf>
    <xf numFmtId="164" fontId="0" fillId="3" borderId="13" xfId="1" applyNumberFormat="1" applyFont="1" applyFill="1" applyBorder="1" applyAlignment="1" applyProtection="1">
      <alignment horizontal="center" vertical="center"/>
    </xf>
    <xf numFmtId="164" fontId="0" fillId="0" borderId="15" xfId="1" applyNumberFormat="1" applyFont="1" applyBorder="1" applyAlignment="1" applyProtection="1">
      <alignment horizontal="center" vertical="center"/>
    </xf>
    <xf numFmtId="164" fontId="0" fillId="0" borderId="20" xfId="1" applyNumberFormat="1" applyFont="1" applyBorder="1" applyAlignment="1" applyProtection="1">
      <alignment horizontal="center" vertical="center"/>
    </xf>
    <xf numFmtId="167" fontId="0" fillId="3" borderId="21" xfId="0" applyNumberFormat="1" applyFont="1" applyFill="1" applyBorder="1" applyAlignment="1" applyProtection="1">
      <alignment horizontal="center" vertical="center"/>
    </xf>
    <xf numFmtId="167" fontId="0" fillId="0" borderId="22" xfId="0" applyNumberFormat="1" applyFont="1" applyBorder="1" applyAlignment="1" applyProtection="1">
      <alignment horizontal="center" vertical="center"/>
    </xf>
    <xf numFmtId="167" fontId="0" fillId="0" borderId="23" xfId="0" applyNumberFormat="1" applyFont="1" applyBorder="1" applyAlignment="1" applyProtection="1">
      <alignment horizontal="center" vertical="center"/>
    </xf>
    <xf numFmtId="166" fontId="0" fillId="3" borderId="21" xfId="0" applyNumberFormat="1" applyFont="1" applyFill="1" applyBorder="1" applyAlignment="1" applyProtection="1">
      <alignment horizontal="center" vertical="center"/>
    </xf>
    <xf numFmtId="166" fontId="0" fillId="0" borderId="22" xfId="0" applyNumberFormat="1" applyFont="1" applyBorder="1" applyAlignment="1" applyProtection="1">
      <alignment horizontal="center" vertical="center"/>
    </xf>
    <xf numFmtId="166" fontId="0" fillId="0" borderId="23" xfId="0" applyNumberFormat="1" applyFont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horizontal="right"/>
    </xf>
    <xf numFmtId="0" fontId="11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vertical="center"/>
    </xf>
    <xf numFmtId="0" fontId="1" fillId="3" borderId="9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left" vertical="center"/>
    </xf>
    <xf numFmtId="0" fontId="6" fillId="5" borderId="1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3" fontId="21" fillId="6" borderId="0" xfId="0" applyNumberFormat="1" applyFont="1" applyFill="1" applyAlignment="1">
      <alignment horizontal="center"/>
    </xf>
    <xf numFmtId="0" fontId="22" fillId="6" borderId="0" xfId="0" applyFont="1" applyFill="1" applyAlignment="1">
      <alignment horizontal="left"/>
    </xf>
    <xf numFmtId="0" fontId="22" fillId="6" borderId="0" xfId="0" applyFont="1" applyFill="1" applyAlignment="1">
      <alignment horizontal="center"/>
    </xf>
  </cellXfs>
  <cellStyles count="10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Contribution of Each EDC to </a:t>
            </a:r>
            <a:br>
              <a:rPr lang="en-US"/>
            </a:br>
            <a:r>
              <a:rPr lang="en-US"/>
              <a:t>Total Footprint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'EDC Calculator'!$D$6:$M$6</c:f>
              <c:strCache>
                <c:ptCount val="10"/>
                <c:pt idx="0">
                  <c:v>UV Filters</c:v>
                </c:pt>
                <c:pt idx="1">
                  <c:v>Cyclosiloxanes</c:v>
                </c:pt>
                <c:pt idx="2">
                  <c:v>Glycol Ethers</c:v>
                </c:pt>
                <c:pt idx="3">
                  <c:v>Fragrances</c:v>
                </c:pt>
                <c:pt idx="4">
                  <c:v>Alkylphenols</c:v>
                </c:pt>
                <c:pt idx="5">
                  <c:v>Ethanolamines</c:v>
                </c:pt>
                <c:pt idx="6">
                  <c:v>Antimicrobials</c:v>
                </c:pt>
                <c:pt idx="7">
                  <c:v>Bisphenol A</c:v>
                </c:pt>
                <c:pt idx="8">
                  <c:v>Phthalates</c:v>
                </c:pt>
                <c:pt idx="9">
                  <c:v>Parabens</c:v>
                </c:pt>
              </c:strCache>
            </c:strRef>
          </c:cat>
          <c:val>
            <c:numRef>
              <c:f>'EDC Calculator'!$D$40:$M$40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F-4C4E-8404-AD45CE244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4574187409038295"/>
          <c:y val="0.18706926464700399"/>
          <c:w val="0.23530077993805301"/>
          <c:h val="0.74518350460429705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Top</a:t>
            </a:r>
            <a:r>
              <a:rPr lang="en-US" baseline="0"/>
              <a:t> 10 Products Contributing to EDC Footprint</a:t>
            </a:r>
            <a:endParaRPr lang="en-U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EDCs (mg)</c:v>
          </c:tx>
          <c:invertIfNegative val="0"/>
          <c:cat>
            <c:strRef>
              <c:f>'Top Products'!$D$3:$D$34</c:f>
              <c:strCache>
                <c:ptCount val="10"/>
                <c:pt idx="0">
                  <c:v>Surface Cleaner</c:v>
                </c:pt>
                <c:pt idx="1">
                  <c:v>Floor Cleaner</c:v>
                </c:pt>
                <c:pt idx="2">
                  <c:v>Glass Cleaner</c:v>
                </c:pt>
                <c:pt idx="3">
                  <c:v>Tub and Tile Cleaner</c:v>
                </c:pt>
                <c:pt idx="4">
                  <c:v>Air Freshner </c:v>
                </c:pt>
                <c:pt idx="5">
                  <c:v>Carpet Cleaner</c:v>
                </c:pt>
                <c:pt idx="6">
                  <c:v>Toilet Bowl Cleaner</c:v>
                </c:pt>
                <c:pt idx="7">
                  <c:v>Polish/Wax</c:v>
                </c:pt>
                <c:pt idx="8">
                  <c:v>Dishwasher Detergent</c:v>
                </c:pt>
                <c:pt idx="9">
                  <c:v>Dish Liquid</c:v>
                </c:pt>
              </c:strCache>
            </c:strRef>
          </c:cat>
          <c:val>
            <c:numRef>
              <c:f>'Top Products'!$E$3:$E$34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30-4F39-BA97-874F8E4F5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701936"/>
        <c:axId val="238701544"/>
      </c:barChart>
      <c:catAx>
        <c:axId val="2387019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38701544"/>
        <c:crosses val="autoZero"/>
        <c:auto val="1"/>
        <c:lblAlgn val="ctr"/>
        <c:lblOffset val="100"/>
        <c:tickLblSkip val="1"/>
        <c:noMultiLvlLbl val="0"/>
      </c:catAx>
      <c:valAx>
        <c:axId val="238701544"/>
        <c:scaling>
          <c:orientation val="minMax"/>
        </c:scaling>
        <c:delete val="0"/>
        <c:axPos val="t"/>
        <c:majorGridlines/>
        <c:numFmt formatCode="#,##0.00" sourceLinked="0"/>
        <c:majorTickMark val="none"/>
        <c:minorTickMark val="none"/>
        <c:tickLblPos val="nextTo"/>
        <c:crossAx val="238701936"/>
        <c:crosses val="autoZero"/>
        <c:crossBetween val="between"/>
        <c:dispUnits>
          <c:builtInUnit val="million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Thousands</a:t>
                  </a:r>
                </a:p>
              </c:rich>
            </c:tx>
          </c:dispUnitsLbl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EDC</a:t>
            </a:r>
            <a:r>
              <a:rPr lang="en-US" baseline="0"/>
              <a:t> Footprint (g)</a:t>
            </a:r>
            <a:r>
              <a:rPr lang="en-US"/>
              <a:t> by Product</a:t>
            </a:r>
          </a:p>
          <a:p>
            <a:pPr>
              <a:defRPr/>
            </a:pPr>
            <a:r>
              <a:rPr lang="en-US"/>
              <a:t> Category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'EDC Calculator'!$P$6</c:f>
              <c:strCache>
                <c:ptCount val="1"/>
                <c:pt idx="0">
                  <c:v>Category Subotal (g)</c:v>
                </c:pt>
              </c:strCache>
            </c:strRef>
          </c:tx>
          <c:dLbls>
            <c:dLbl>
              <c:idx val="0"/>
              <c:layout>
                <c:manualLayout>
                  <c:x val="-0.61183997436582405"/>
                  <c:y val="-3.5428266381956501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Cleaners
86.7
32%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BC-4A50-97EE-F71660E1FDEA}"/>
                </c:ext>
              </c:extLst>
            </c:dLbl>
            <c:dLbl>
              <c:idx val="10"/>
              <c:layout>
                <c:manualLayout>
                  <c:x val="0.313652816495189"/>
                  <c:y val="-0.273472574402776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Laundry
46.2
17%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BC-4A50-97EE-F71660E1FDEA}"/>
                </c:ext>
              </c:extLst>
            </c:dLbl>
            <c:dLbl>
              <c:idx val="13"/>
              <c:layout>
                <c:manualLayout>
                  <c:x val="0.39378263997322999"/>
                  <c:y val="0.38605338315761401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Health &amp; Beauty
140.1
51%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BC-4A50-97EE-F71660E1FDEA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'EDC Calculator'!$A$7:$A$38</c:f>
              <c:strCache>
                <c:ptCount val="14"/>
                <c:pt idx="0">
                  <c:v>Cleaners</c:v>
                </c:pt>
                <c:pt idx="10">
                  <c:v>Laundry</c:v>
                </c:pt>
                <c:pt idx="13">
                  <c:v>Health &amp; Beauty</c:v>
                </c:pt>
              </c:strCache>
            </c:strRef>
          </c:cat>
          <c:val>
            <c:numRef>
              <c:f>'EDC Calculator'!$P$7:$P$38</c:f>
              <c:numCache>
                <c:formatCode>0.0</c:formatCode>
                <c:ptCount val="32"/>
                <c:pt idx="0">
                  <c:v>0</c:v>
                </c:pt>
                <c:pt idx="10" formatCode="0.000">
                  <c:v>0</c:v>
                </c:pt>
                <c:pt idx="13" formatCode="0.0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BC-4A50-97EE-F71660E1FDEA}"/>
            </c:ext>
          </c:extLst>
        </c:ser>
        <c:ser>
          <c:idx val="1"/>
          <c:order val="1"/>
          <c:tx>
            <c:strRef>
              <c:f>'EDC Calculator'!$Q$6</c:f>
              <c:strCache>
                <c:ptCount val="1"/>
                <c:pt idx="0">
                  <c:v>Category % of Grand Total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'EDC Calculator'!$A$7:$A$38</c:f>
              <c:strCache>
                <c:ptCount val="14"/>
                <c:pt idx="0">
                  <c:v>Cleaners</c:v>
                </c:pt>
                <c:pt idx="10">
                  <c:v>Laundry</c:v>
                </c:pt>
                <c:pt idx="13">
                  <c:v>Health &amp; Beauty</c:v>
                </c:pt>
              </c:strCache>
            </c:strRef>
          </c:cat>
          <c:val>
            <c:numRef>
              <c:f>'EDC Calculator'!$Q$7:$Q$38</c:f>
              <c:numCache>
                <c:formatCode>0.0%</c:formatCode>
                <c:ptCount val="32"/>
                <c:pt idx="0">
                  <c:v>0</c:v>
                </c:pt>
                <c:pt idx="10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BC-4A50-97EE-F71660E1FD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41</xdr:row>
      <xdr:rowOff>76200</xdr:rowOff>
    </xdr:from>
    <xdr:to>
      <xdr:col>6</xdr:col>
      <xdr:colOff>596900</xdr:colOff>
      <xdr:row>61</xdr:row>
      <xdr:rowOff>12700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660400</xdr:colOff>
      <xdr:row>41</xdr:row>
      <xdr:rowOff>76200</xdr:rowOff>
    </xdr:from>
    <xdr:to>
      <xdr:col>14</xdr:col>
      <xdr:colOff>575434</xdr:colOff>
      <xdr:row>61</xdr:row>
      <xdr:rowOff>12700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105833</xdr:colOff>
      <xdr:row>41</xdr:row>
      <xdr:rowOff>76200</xdr:rowOff>
    </xdr:from>
    <xdr:to>
      <xdr:col>2</xdr:col>
      <xdr:colOff>0</xdr:colOff>
      <xdr:row>61</xdr:row>
      <xdr:rowOff>12700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0</xdr:row>
      <xdr:rowOff>523875</xdr:rowOff>
    </xdr:to>
    <xdr:pic>
      <xdr:nvPicPr>
        <xdr:cNvPr id="9" name="Picture 8" descr="PSU_EXT_1_RGB_2C-600px-cropped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14600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762000</xdr:colOff>
      <xdr:row>0</xdr:row>
      <xdr:rowOff>523875</xdr:rowOff>
    </xdr:to>
    <xdr:pic>
      <xdr:nvPicPr>
        <xdr:cNvPr id="3" name="Picture 2" descr="PSU_EXT_1_RGB_2C-600px-cropped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14600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995"/>
  <sheetViews>
    <sheetView showGridLines="0" tabSelected="1" zoomScale="70" zoomScaleNormal="70" workbookViewId="0">
      <pane ySplit="6" topLeftCell="A28" activePane="bottomLeft" state="frozen"/>
      <selection pane="bottomLeft" activeCell="S20" sqref="S20"/>
    </sheetView>
  </sheetViews>
  <sheetFormatPr defaultColWidth="15.109375" defaultRowHeight="15.6" x14ac:dyDescent="0.3"/>
  <cols>
    <col min="1" max="1" width="23" style="14" bestFit="1" customWidth="1"/>
    <col min="2" max="2" width="20" style="15" customWidth="1"/>
    <col min="3" max="3" width="22" style="15" bestFit="1" customWidth="1"/>
    <col min="4" max="4" width="15.6640625" style="15" bestFit="1" customWidth="1"/>
    <col min="5" max="5" width="12.44140625" style="15" bestFit="1" customWidth="1"/>
    <col min="6" max="6" width="11.109375" style="15" customWidth="1"/>
    <col min="7" max="7" width="13.88671875" style="15" bestFit="1" customWidth="1"/>
    <col min="8" max="8" width="11.33203125" style="15" bestFit="1" customWidth="1"/>
    <col min="9" max="9" width="13" style="15" bestFit="1" customWidth="1"/>
    <col min="10" max="10" width="12.44140625" style="15" bestFit="1" customWidth="1"/>
    <col min="11" max="11" width="10.6640625" style="15" bestFit="1" customWidth="1"/>
    <col min="12" max="12" width="13" style="15" bestFit="1" customWidth="1"/>
    <col min="13" max="13" width="12" style="15" bestFit="1" customWidth="1"/>
    <col min="14" max="14" width="14.33203125" style="15" customWidth="1"/>
    <col min="15" max="16" width="11.6640625" style="15" customWidth="1"/>
    <col min="17" max="17" width="13.6640625" style="15" customWidth="1"/>
    <col min="18" max="69" width="24.109375" style="15" customWidth="1"/>
    <col min="70" max="70" width="12.44140625" style="15" customWidth="1"/>
    <col min="71" max="71" width="11.109375" style="15" customWidth="1"/>
    <col min="72" max="74" width="13.33203125" style="15" customWidth="1"/>
    <col min="75" max="16384" width="15.109375" style="15"/>
  </cols>
  <sheetData>
    <row r="1" spans="1:74" ht="42" customHeight="1" x14ac:dyDescent="0.3"/>
    <row r="2" spans="1:74" ht="21" x14ac:dyDescent="0.4">
      <c r="A2" s="16" t="s">
        <v>57</v>
      </c>
    </row>
    <row r="3" spans="1:74" ht="14.4" x14ac:dyDescent="0.3">
      <c r="A3" s="15" t="s">
        <v>55</v>
      </c>
    </row>
    <row r="4" spans="1:74" ht="18.600000000000001" thickBot="1" x14ac:dyDescent="0.4">
      <c r="A4" s="17"/>
      <c r="B4" s="17"/>
      <c r="C4" s="18"/>
      <c r="D4" s="19"/>
      <c r="E4" s="20"/>
      <c r="F4" s="19"/>
      <c r="G4" s="19"/>
      <c r="H4" s="19"/>
      <c r="I4" s="19"/>
      <c r="J4" s="19"/>
      <c r="K4" s="19"/>
      <c r="L4" s="19"/>
      <c r="M4" s="19"/>
      <c r="N4" s="19"/>
      <c r="O4" s="19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2"/>
      <c r="BS4" s="21"/>
      <c r="BT4" s="21"/>
      <c r="BU4" s="21"/>
    </row>
    <row r="5" spans="1:74" ht="18.899999999999999" customHeight="1" x14ac:dyDescent="0.3">
      <c r="B5" s="92" t="s">
        <v>47</v>
      </c>
      <c r="C5" s="93"/>
      <c r="D5" s="86" t="s">
        <v>61</v>
      </c>
      <c r="E5" s="87"/>
      <c r="F5" s="87"/>
      <c r="G5" s="87"/>
      <c r="H5" s="87"/>
      <c r="I5" s="87"/>
      <c r="J5" s="87"/>
      <c r="K5" s="87"/>
      <c r="L5" s="87"/>
      <c r="M5" s="88"/>
      <c r="N5" s="23"/>
      <c r="O5" s="23"/>
      <c r="P5" s="24"/>
      <c r="Q5" s="24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</row>
    <row r="6" spans="1:74" s="33" customFormat="1" ht="31.2" x14ac:dyDescent="0.3">
      <c r="A6" s="25" t="s">
        <v>54</v>
      </c>
      <c r="B6" s="26" t="s">
        <v>45</v>
      </c>
      <c r="C6" s="27" t="s">
        <v>56</v>
      </c>
      <c r="D6" s="28" t="s">
        <v>0</v>
      </c>
      <c r="E6" s="29" t="s">
        <v>1</v>
      </c>
      <c r="F6" s="29" t="s">
        <v>2</v>
      </c>
      <c r="G6" s="29" t="s">
        <v>3</v>
      </c>
      <c r="H6" s="29" t="s">
        <v>4</v>
      </c>
      <c r="I6" s="29" t="s">
        <v>5</v>
      </c>
      <c r="J6" s="29" t="s">
        <v>6</v>
      </c>
      <c r="K6" s="29" t="s">
        <v>7</v>
      </c>
      <c r="L6" s="29" t="s">
        <v>8</v>
      </c>
      <c r="M6" s="30" t="s">
        <v>9</v>
      </c>
      <c r="N6" s="31" t="s">
        <v>62</v>
      </c>
      <c r="O6" s="31" t="s">
        <v>10</v>
      </c>
      <c r="P6" s="32" t="s">
        <v>60</v>
      </c>
      <c r="Q6" s="32" t="s">
        <v>48</v>
      </c>
    </row>
    <row r="7" spans="1:74" ht="18" x14ac:dyDescent="0.35">
      <c r="A7" s="89" t="s">
        <v>11</v>
      </c>
      <c r="B7" s="34" t="s">
        <v>12</v>
      </c>
      <c r="C7" s="6"/>
      <c r="D7" s="35">
        <v>0</v>
      </c>
      <c r="E7" s="36">
        <v>0</v>
      </c>
      <c r="F7" s="36">
        <v>0</v>
      </c>
      <c r="G7" s="36">
        <f>C7*853/1000</f>
        <v>0</v>
      </c>
      <c r="H7" s="36">
        <f>C7*50.5/1000</f>
        <v>0</v>
      </c>
      <c r="I7" s="36">
        <v>0</v>
      </c>
      <c r="J7" s="36">
        <v>0</v>
      </c>
      <c r="K7" s="36">
        <v>0</v>
      </c>
      <c r="L7" s="36">
        <v>0</v>
      </c>
      <c r="M7" s="37">
        <v>0</v>
      </c>
      <c r="N7" s="69">
        <f t="shared" ref="N7:N38" si="0">SUM(D7:M7)</f>
        <v>0</v>
      </c>
      <c r="O7" s="38" t="e">
        <f>N7/$N$39/1000</f>
        <v>#DIV/0!</v>
      </c>
      <c r="P7" s="81">
        <f>SUM(N7:N16)/1000</f>
        <v>0</v>
      </c>
      <c r="Q7" s="75" t="e">
        <f>SUM(O7:O16)</f>
        <v>#DIV/0!</v>
      </c>
      <c r="R7" s="21" t="s">
        <v>70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</row>
    <row r="8" spans="1:74" ht="18" x14ac:dyDescent="0.35">
      <c r="A8" s="90"/>
      <c r="B8" s="39" t="s">
        <v>13</v>
      </c>
      <c r="C8" s="7"/>
      <c r="D8" s="40">
        <v>0</v>
      </c>
      <c r="E8" s="41">
        <v>0</v>
      </c>
      <c r="F8" s="41">
        <v>0</v>
      </c>
      <c r="G8" s="41">
        <f>C8*2251.5*1.02/1000</f>
        <v>0</v>
      </c>
      <c r="H8" s="41">
        <f>C8*50.5*1.02/1000</f>
        <v>0</v>
      </c>
      <c r="I8" s="41">
        <v>0</v>
      </c>
      <c r="J8" s="41">
        <v>0</v>
      </c>
      <c r="K8" s="41">
        <v>0</v>
      </c>
      <c r="L8" s="41">
        <v>0</v>
      </c>
      <c r="M8" s="42">
        <v>0</v>
      </c>
      <c r="N8" s="70">
        <f t="shared" si="0"/>
        <v>0</v>
      </c>
      <c r="O8" s="43" t="e">
        <f>N8/$N$39/1000</f>
        <v>#DIV/0!</v>
      </c>
      <c r="P8" s="82"/>
      <c r="Q8" s="76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</row>
    <row r="9" spans="1:74" ht="18" x14ac:dyDescent="0.35">
      <c r="A9" s="90"/>
      <c r="B9" s="39" t="s">
        <v>14</v>
      </c>
      <c r="C9" s="7"/>
      <c r="D9" s="40">
        <v>0</v>
      </c>
      <c r="E9" s="41">
        <v>0</v>
      </c>
      <c r="F9" s="41">
        <f>C9*1.2*30000/1000</f>
        <v>0</v>
      </c>
      <c r="G9" s="41">
        <v>0</v>
      </c>
      <c r="H9" s="41">
        <v>0</v>
      </c>
      <c r="I9" s="41">
        <f>C9*1.2*3000/1000</f>
        <v>0</v>
      </c>
      <c r="J9" s="41">
        <v>0</v>
      </c>
      <c r="K9" s="41">
        <v>0</v>
      </c>
      <c r="L9" s="41">
        <v>0</v>
      </c>
      <c r="M9" s="42">
        <v>0</v>
      </c>
      <c r="N9" s="70">
        <f t="shared" si="0"/>
        <v>0</v>
      </c>
      <c r="O9" s="43" t="e">
        <f t="shared" ref="O9:O15" si="1">N9/$N$39/1000</f>
        <v>#DIV/0!</v>
      </c>
      <c r="P9" s="82"/>
      <c r="Q9" s="76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</row>
    <row r="10" spans="1:74" ht="18" x14ac:dyDescent="0.35">
      <c r="A10" s="90"/>
      <c r="B10" s="39" t="s">
        <v>15</v>
      </c>
      <c r="C10" s="7"/>
      <c r="D10" s="40">
        <v>0</v>
      </c>
      <c r="E10" s="41">
        <v>0</v>
      </c>
      <c r="F10" s="41">
        <f>C10*50.5*1.01/1000</f>
        <v>0</v>
      </c>
      <c r="G10" s="41">
        <f>C10*250*1.01/1000</f>
        <v>0</v>
      </c>
      <c r="H10" s="41">
        <f>C10*101*1.01/1000</f>
        <v>0</v>
      </c>
      <c r="I10" s="41">
        <v>0</v>
      </c>
      <c r="J10" s="41">
        <v>0</v>
      </c>
      <c r="K10" s="41">
        <v>0</v>
      </c>
      <c r="L10" s="41">
        <v>0</v>
      </c>
      <c r="M10" s="42">
        <v>0</v>
      </c>
      <c r="N10" s="70">
        <f t="shared" si="0"/>
        <v>0</v>
      </c>
      <c r="O10" s="43" t="e">
        <f t="shared" si="1"/>
        <v>#DIV/0!</v>
      </c>
      <c r="P10" s="82"/>
      <c r="Q10" s="76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V10" s="21"/>
    </row>
    <row r="11" spans="1:74" ht="18" x14ac:dyDescent="0.35">
      <c r="A11" s="90"/>
      <c r="B11" s="39" t="s">
        <v>16</v>
      </c>
      <c r="C11" s="7"/>
      <c r="D11" s="40">
        <v>0</v>
      </c>
      <c r="E11" s="41">
        <v>0</v>
      </c>
      <c r="F11" s="41">
        <v>0</v>
      </c>
      <c r="G11" s="41">
        <f>C11*69802.5/1000</f>
        <v>0</v>
      </c>
      <c r="H11" s="41">
        <f>C11*0.827*50.5/1000</f>
        <v>0</v>
      </c>
      <c r="I11" s="41">
        <v>0</v>
      </c>
      <c r="J11" s="41">
        <v>0</v>
      </c>
      <c r="K11" s="41">
        <v>0</v>
      </c>
      <c r="L11" s="41">
        <v>0</v>
      </c>
      <c r="M11" s="42">
        <v>0</v>
      </c>
      <c r="N11" s="70">
        <f t="shared" si="0"/>
        <v>0</v>
      </c>
      <c r="O11" s="43" t="e">
        <f t="shared" si="1"/>
        <v>#DIV/0!</v>
      </c>
      <c r="P11" s="82"/>
      <c r="Q11" s="76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</row>
    <row r="12" spans="1:74" ht="18" x14ac:dyDescent="0.35">
      <c r="A12" s="90"/>
      <c r="B12" s="39" t="s">
        <v>17</v>
      </c>
      <c r="C12" s="7"/>
      <c r="D12" s="40">
        <v>0</v>
      </c>
      <c r="E12" s="41">
        <v>0</v>
      </c>
      <c r="F12" s="41">
        <f>C12*40000*1.026/1000</f>
        <v>0</v>
      </c>
      <c r="G12" s="41">
        <f>C12*1450*1.026/1000</f>
        <v>0</v>
      </c>
      <c r="H12" s="41">
        <v>0</v>
      </c>
      <c r="I12" s="41">
        <v>0</v>
      </c>
      <c r="J12" s="41">
        <v>0</v>
      </c>
      <c r="K12" s="41">
        <v>0</v>
      </c>
      <c r="L12" s="41">
        <f>C12*50.5*1.026/1000</f>
        <v>0</v>
      </c>
      <c r="M12" s="42">
        <v>0</v>
      </c>
      <c r="N12" s="70">
        <f t="shared" si="0"/>
        <v>0</v>
      </c>
      <c r="O12" s="43" t="e">
        <f t="shared" si="1"/>
        <v>#DIV/0!</v>
      </c>
      <c r="P12" s="82"/>
      <c r="Q12" s="76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</row>
    <row r="13" spans="1:74" ht="18" x14ac:dyDescent="0.35">
      <c r="A13" s="90"/>
      <c r="B13" s="39" t="s">
        <v>18</v>
      </c>
      <c r="C13" s="7"/>
      <c r="D13" s="40">
        <v>0</v>
      </c>
      <c r="E13" s="41">
        <v>0</v>
      </c>
      <c r="F13" s="41">
        <v>0</v>
      </c>
      <c r="G13" s="41">
        <f>C13*1.06*252.5/1000</f>
        <v>0</v>
      </c>
      <c r="H13" s="41">
        <f>C13*1.06*50.5/1000</f>
        <v>0</v>
      </c>
      <c r="I13" s="41">
        <v>0</v>
      </c>
      <c r="J13" s="41">
        <v>0</v>
      </c>
      <c r="K13" s="41">
        <f>C13*1.06*50.5/1000</f>
        <v>0</v>
      </c>
      <c r="L13" s="41">
        <f>C13*1.06*50.5/1000</f>
        <v>0</v>
      </c>
      <c r="M13" s="42">
        <v>0</v>
      </c>
      <c r="N13" s="70">
        <f t="shared" si="0"/>
        <v>0</v>
      </c>
      <c r="O13" s="43" t="e">
        <f t="shared" si="1"/>
        <v>#DIV/0!</v>
      </c>
      <c r="P13" s="82"/>
      <c r="Q13" s="76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</row>
    <row r="14" spans="1:74" ht="18" x14ac:dyDescent="0.35">
      <c r="A14" s="90"/>
      <c r="B14" s="39" t="s">
        <v>19</v>
      </c>
      <c r="C14" s="7"/>
      <c r="D14" s="40">
        <v>0</v>
      </c>
      <c r="E14" s="41">
        <v>0</v>
      </c>
      <c r="F14" s="41">
        <f>C14*0.38*40050.5/1000</f>
        <v>0</v>
      </c>
      <c r="G14" s="41">
        <f>C14*0.38*800/1000</f>
        <v>0</v>
      </c>
      <c r="H14" s="41">
        <f>C14*0.38*50.5/1000</f>
        <v>0</v>
      </c>
      <c r="I14" s="41">
        <v>0</v>
      </c>
      <c r="J14" s="41">
        <v>0</v>
      </c>
      <c r="K14" s="41">
        <v>0</v>
      </c>
      <c r="L14" s="41">
        <f>C14*0.38*600.5/1000</f>
        <v>0</v>
      </c>
      <c r="M14" s="42">
        <v>0</v>
      </c>
      <c r="N14" s="70">
        <f t="shared" si="0"/>
        <v>0</v>
      </c>
      <c r="O14" s="43" t="e">
        <f t="shared" si="1"/>
        <v>#DIV/0!</v>
      </c>
      <c r="P14" s="82"/>
      <c r="Q14" s="76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</row>
    <row r="15" spans="1:74" ht="18" x14ac:dyDescent="0.35">
      <c r="A15" s="90"/>
      <c r="B15" s="39" t="s">
        <v>20</v>
      </c>
      <c r="C15" s="7"/>
      <c r="D15" s="40">
        <v>0</v>
      </c>
      <c r="E15" s="41">
        <v>0</v>
      </c>
      <c r="F15" s="41">
        <v>0</v>
      </c>
      <c r="G15" s="41">
        <f>C15*50.5*1.03/1000</f>
        <v>0</v>
      </c>
      <c r="H15" s="41">
        <v>0</v>
      </c>
      <c r="I15" s="41">
        <v>0</v>
      </c>
      <c r="J15" s="41">
        <v>0</v>
      </c>
      <c r="K15" s="41">
        <f>C15*50.5*1.03/1000</f>
        <v>0</v>
      </c>
      <c r="L15" s="41">
        <v>0</v>
      </c>
      <c r="M15" s="42">
        <v>0</v>
      </c>
      <c r="N15" s="70">
        <f t="shared" si="0"/>
        <v>0</v>
      </c>
      <c r="O15" s="43" t="e">
        <f t="shared" si="1"/>
        <v>#DIV/0!</v>
      </c>
      <c r="P15" s="82"/>
      <c r="Q15" s="76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</row>
    <row r="16" spans="1:74" ht="18" x14ac:dyDescent="0.35">
      <c r="A16" s="91"/>
      <c r="B16" s="44" t="s">
        <v>21</v>
      </c>
      <c r="C16" s="8"/>
      <c r="D16" s="45">
        <v>0</v>
      </c>
      <c r="E16" s="46">
        <v>0</v>
      </c>
      <c r="F16" s="46">
        <v>0</v>
      </c>
      <c r="G16" s="46">
        <f>C16*1.03*1251.5/1000</f>
        <v>0</v>
      </c>
      <c r="H16" s="46">
        <v>0</v>
      </c>
      <c r="I16" s="46">
        <v>0</v>
      </c>
      <c r="J16" s="46">
        <f>C16*1.03*50.5/1000</f>
        <v>0</v>
      </c>
      <c r="K16" s="46">
        <v>0</v>
      </c>
      <c r="L16" s="46">
        <f>C16*1.03*50.5/1000</f>
        <v>0</v>
      </c>
      <c r="M16" s="47">
        <v>0</v>
      </c>
      <c r="N16" s="71">
        <f t="shared" si="0"/>
        <v>0</v>
      </c>
      <c r="O16" s="48" t="e">
        <f t="shared" ref="O16:O21" si="2">N16/$N$39/1000</f>
        <v>#DIV/0!</v>
      </c>
      <c r="P16" s="83"/>
      <c r="Q16" s="77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</row>
    <row r="17" spans="1:74" ht="18" x14ac:dyDescent="0.35">
      <c r="A17" s="89" t="s">
        <v>22</v>
      </c>
      <c r="B17" s="34" t="s">
        <v>23</v>
      </c>
      <c r="C17" s="6"/>
      <c r="D17" s="35">
        <v>0</v>
      </c>
      <c r="E17" s="36">
        <v>0</v>
      </c>
      <c r="F17" s="36">
        <v>0</v>
      </c>
      <c r="G17" s="36">
        <f>C17*1.158*303/1000</f>
        <v>0</v>
      </c>
      <c r="H17" s="36">
        <f>C17*1.158*151.5/1000</f>
        <v>0</v>
      </c>
      <c r="I17" s="36">
        <v>0</v>
      </c>
      <c r="J17" s="36">
        <v>0</v>
      </c>
      <c r="K17" s="36">
        <v>0</v>
      </c>
      <c r="L17" s="36">
        <f>C17*1.158*50.5/1000</f>
        <v>0</v>
      </c>
      <c r="M17" s="37">
        <v>0</v>
      </c>
      <c r="N17" s="69">
        <f t="shared" si="0"/>
        <v>0</v>
      </c>
      <c r="O17" s="38" t="e">
        <f t="shared" si="2"/>
        <v>#DIV/0!</v>
      </c>
      <c r="P17" s="78">
        <f>SUM(N17:N19)/1000</f>
        <v>0</v>
      </c>
      <c r="Q17" s="75" t="e">
        <f>SUM(O17:O19)</f>
        <v>#DIV/0!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</row>
    <row r="18" spans="1:74" ht="18" x14ac:dyDescent="0.35">
      <c r="A18" s="90"/>
      <c r="B18" s="39" t="s">
        <v>24</v>
      </c>
      <c r="C18" s="9"/>
      <c r="D18" s="40">
        <v>0</v>
      </c>
      <c r="E18" s="41">
        <v>0</v>
      </c>
      <c r="F18" s="41">
        <v>0</v>
      </c>
      <c r="G18" s="41">
        <f>C18*1.01*954/1000</f>
        <v>0</v>
      </c>
      <c r="H18" s="41">
        <f>C18*1.01*101/1000</f>
        <v>0</v>
      </c>
      <c r="I18" s="41">
        <f>C18*1.01*10000/1000</f>
        <v>0</v>
      </c>
      <c r="J18" s="41">
        <v>0</v>
      </c>
      <c r="K18" s="41">
        <f>C18*1.01*50.5/1000</f>
        <v>0</v>
      </c>
      <c r="L18" s="41">
        <v>0</v>
      </c>
      <c r="M18" s="42">
        <v>0</v>
      </c>
      <c r="N18" s="70">
        <f t="shared" si="0"/>
        <v>0</v>
      </c>
      <c r="O18" s="43" t="e">
        <f t="shared" si="2"/>
        <v>#DIV/0!</v>
      </c>
      <c r="P18" s="79"/>
      <c r="Q18" s="76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V18" s="21"/>
    </row>
    <row r="19" spans="1:74" ht="18" x14ac:dyDescent="0.35">
      <c r="A19" s="91"/>
      <c r="B19" s="44" t="s">
        <v>25</v>
      </c>
      <c r="C19" s="10"/>
      <c r="D19" s="45">
        <v>0</v>
      </c>
      <c r="E19" s="46">
        <v>0</v>
      </c>
      <c r="F19" s="46">
        <v>0</v>
      </c>
      <c r="G19" s="46">
        <f>C19*3452.5/1000</f>
        <v>0</v>
      </c>
      <c r="H19" s="46">
        <f>C19*50.5/1000</f>
        <v>0</v>
      </c>
      <c r="I19" s="46">
        <f>C19*550/1000</f>
        <v>0</v>
      </c>
      <c r="J19" s="46">
        <f>C19*0</f>
        <v>0</v>
      </c>
      <c r="K19" s="46">
        <v>0</v>
      </c>
      <c r="L19" s="46">
        <f>C19*151.5/1000</f>
        <v>0</v>
      </c>
      <c r="M19" s="47">
        <v>0</v>
      </c>
      <c r="N19" s="71">
        <f t="shared" si="0"/>
        <v>0</v>
      </c>
      <c r="O19" s="48" t="e">
        <f t="shared" si="2"/>
        <v>#DIV/0!</v>
      </c>
      <c r="P19" s="80"/>
      <c r="Q19" s="77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</row>
    <row r="20" spans="1:74" ht="18" x14ac:dyDescent="0.35">
      <c r="A20" s="89" t="s">
        <v>46</v>
      </c>
      <c r="B20" s="34" t="s">
        <v>26</v>
      </c>
      <c r="C20" s="6"/>
      <c r="D20" s="35">
        <v>0</v>
      </c>
      <c r="E20" s="36">
        <v>0</v>
      </c>
      <c r="F20" s="36">
        <v>0</v>
      </c>
      <c r="G20" s="36">
        <f>C20*0.966*2003.5/1000</f>
        <v>0</v>
      </c>
      <c r="H20" s="36">
        <v>0</v>
      </c>
      <c r="I20" s="36">
        <v>0</v>
      </c>
      <c r="J20" s="36">
        <f>C20*0.966*1000/1000</f>
        <v>0</v>
      </c>
      <c r="K20" s="36">
        <v>0</v>
      </c>
      <c r="L20" s="36">
        <f>C20*0.966*550/1000</f>
        <v>0</v>
      </c>
      <c r="M20" s="37">
        <f>C20*0.966*550/1000</f>
        <v>0</v>
      </c>
      <c r="N20" s="69">
        <f t="shared" si="0"/>
        <v>0</v>
      </c>
      <c r="O20" s="38" t="e">
        <f t="shared" si="2"/>
        <v>#DIV/0!</v>
      </c>
      <c r="P20" s="78">
        <f>SUM(N20:N38)/1000</f>
        <v>0</v>
      </c>
      <c r="Q20" s="75" t="e">
        <f>SUM(O20:O38)</f>
        <v>#DIV/0!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</row>
    <row r="21" spans="1:74" ht="18" x14ac:dyDescent="0.35">
      <c r="A21" s="90"/>
      <c r="B21" s="39" t="s">
        <v>27</v>
      </c>
      <c r="C21" s="7"/>
      <c r="D21" s="40">
        <v>0</v>
      </c>
      <c r="E21" s="41">
        <v>0</v>
      </c>
      <c r="F21" s="41">
        <v>0</v>
      </c>
      <c r="G21" s="41">
        <f>C21*550/1000</f>
        <v>0</v>
      </c>
      <c r="H21" s="41">
        <v>0</v>
      </c>
      <c r="I21" s="41">
        <v>0</v>
      </c>
      <c r="J21" s="41">
        <v>0</v>
      </c>
      <c r="K21" s="41">
        <v>0</v>
      </c>
      <c r="L21" s="41">
        <f>C21*50.5/1000</f>
        <v>0</v>
      </c>
      <c r="M21" s="42">
        <v>0</v>
      </c>
      <c r="N21" s="70">
        <f t="shared" si="0"/>
        <v>0</v>
      </c>
      <c r="O21" s="43" t="e">
        <f t="shared" si="2"/>
        <v>#DIV/0!</v>
      </c>
      <c r="P21" s="79"/>
      <c r="Q21" s="76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</row>
    <row r="22" spans="1:74" ht="18" x14ac:dyDescent="0.35">
      <c r="A22" s="90"/>
      <c r="B22" s="39" t="s">
        <v>28</v>
      </c>
      <c r="C22" s="9"/>
      <c r="D22" s="40">
        <v>0</v>
      </c>
      <c r="E22" s="41">
        <v>0</v>
      </c>
      <c r="F22" s="41">
        <v>0</v>
      </c>
      <c r="G22" s="41">
        <f>C22*3100/1000</f>
        <v>0</v>
      </c>
      <c r="H22" s="41">
        <f>C22*151.5/1000</f>
        <v>0</v>
      </c>
      <c r="I22" s="41">
        <v>0</v>
      </c>
      <c r="J22" s="41">
        <f>C22*12000/1000</f>
        <v>0</v>
      </c>
      <c r="K22" s="41">
        <f>C22*50.5/1000</f>
        <v>0</v>
      </c>
      <c r="L22" s="41">
        <f>C22*550/1000</f>
        <v>0</v>
      </c>
      <c r="M22" s="42">
        <v>0</v>
      </c>
      <c r="N22" s="70">
        <f t="shared" si="0"/>
        <v>0</v>
      </c>
      <c r="O22" s="43" t="e">
        <f t="shared" ref="O22:O37" si="3">N22/$N$39/1000</f>
        <v>#DIV/0!</v>
      </c>
      <c r="P22" s="79"/>
      <c r="Q22" s="76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</row>
    <row r="23" spans="1:74" ht="18" x14ac:dyDescent="0.35">
      <c r="A23" s="90"/>
      <c r="B23" s="39" t="s">
        <v>29</v>
      </c>
      <c r="C23" s="7"/>
      <c r="D23" s="40">
        <v>0</v>
      </c>
      <c r="E23" s="41">
        <v>0</v>
      </c>
      <c r="F23" s="41">
        <v>0</v>
      </c>
      <c r="G23" s="41">
        <f>C23*0.93*2350/1000</f>
        <v>0</v>
      </c>
      <c r="H23" s="41">
        <v>0</v>
      </c>
      <c r="I23" s="41">
        <v>0</v>
      </c>
      <c r="J23" s="41">
        <v>0</v>
      </c>
      <c r="K23" s="41">
        <f>C23*0.93*50.5/1000</f>
        <v>0</v>
      </c>
      <c r="L23" s="41">
        <f>C23*0.93*50.5/1000</f>
        <v>0</v>
      </c>
      <c r="M23" s="42">
        <v>0</v>
      </c>
      <c r="N23" s="70">
        <f t="shared" si="0"/>
        <v>0</v>
      </c>
      <c r="O23" s="43" t="e">
        <f t="shared" si="3"/>
        <v>#DIV/0!</v>
      </c>
      <c r="P23" s="79"/>
      <c r="Q23" s="76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</row>
    <row r="24" spans="1:74" ht="18" x14ac:dyDescent="0.35">
      <c r="A24" s="90"/>
      <c r="B24" s="39" t="s">
        <v>30</v>
      </c>
      <c r="C24" s="7"/>
      <c r="D24" s="40">
        <v>0</v>
      </c>
      <c r="E24" s="41">
        <v>0</v>
      </c>
      <c r="F24" s="41">
        <v>0</v>
      </c>
      <c r="G24" s="41">
        <f>C24*1.0443*2350/1000</f>
        <v>0</v>
      </c>
      <c r="H24" s="41">
        <f>C24*1.0443*50.5/1000</f>
        <v>0</v>
      </c>
      <c r="I24" s="41">
        <v>0</v>
      </c>
      <c r="J24" s="41">
        <v>0</v>
      </c>
      <c r="K24" s="41">
        <f>C24*1.0443*50.5/1000</f>
        <v>0</v>
      </c>
      <c r="L24" s="41">
        <f>C24*1.0443*550/1000</f>
        <v>0</v>
      </c>
      <c r="M24" s="42">
        <f>C24*1.0443*550/1000</f>
        <v>0</v>
      </c>
      <c r="N24" s="70">
        <f t="shared" si="0"/>
        <v>0</v>
      </c>
      <c r="O24" s="43" t="e">
        <f t="shared" si="3"/>
        <v>#DIV/0!</v>
      </c>
      <c r="P24" s="79"/>
      <c r="Q24" s="76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</row>
    <row r="25" spans="1:74" ht="18" x14ac:dyDescent="0.35">
      <c r="A25" s="90"/>
      <c r="B25" s="39" t="s">
        <v>43</v>
      </c>
      <c r="C25" s="7"/>
      <c r="D25" s="40">
        <v>0</v>
      </c>
      <c r="E25" s="41">
        <v>0</v>
      </c>
      <c r="F25" s="41">
        <v>0</v>
      </c>
      <c r="G25" s="41">
        <f>C25*0.966*1350/1000</f>
        <v>0</v>
      </c>
      <c r="H25" s="41">
        <v>0</v>
      </c>
      <c r="I25" s="41">
        <v>0</v>
      </c>
      <c r="J25" s="41">
        <v>0</v>
      </c>
      <c r="K25" s="41">
        <f>C25*0.966*50.5/1000</f>
        <v>0</v>
      </c>
      <c r="L25" s="41">
        <f>C25*0.966*50.5/1000</f>
        <v>0</v>
      </c>
      <c r="M25" s="42">
        <f>C25*0.966*550/1000</f>
        <v>0</v>
      </c>
      <c r="N25" s="70">
        <f t="shared" si="0"/>
        <v>0</v>
      </c>
      <c r="O25" s="43" t="e">
        <f t="shared" si="3"/>
        <v>#DIV/0!</v>
      </c>
      <c r="P25" s="79"/>
      <c r="Q25" s="76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</row>
    <row r="26" spans="1:74" ht="18" x14ac:dyDescent="0.35">
      <c r="A26" s="90"/>
      <c r="B26" s="39" t="s">
        <v>31</v>
      </c>
      <c r="C26" s="7"/>
      <c r="D26" s="40">
        <f>C26*0.8*50.5/1000</f>
        <v>0</v>
      </c>
      <c r="E26" s="41">
        <v>0</v>
      </c>
      <c r="F26" s="41">
        <v>0</v>
      </c>
      <c r="G26" s="41">
        <f>C26*0.8*1950/1000</f>
        <v>0</v>
      </c>
      <c r="H26" s="41">
        <f>C26*0.8*50.5/1000</f>
        <v>0</v>
      </c>
      <c r="I26" s="41">
        <v>0</v>
      </c>
      <c r="J26" s="41">
        <v>0</v>
      </c>
      <c r="K26" s="41">
        <f>C26*0.8*50.5/1000</f>
        <v>0</v>
      </c>
      <c r="L26" s="41">
        <f>C26*0.8*50.5/1000</f>
        <v>0</v>
      </c>
      <c r="M26" s="42">
        <v>0</v>
      </c>
      <c r="N26" s="70">
        <f t="shared" si="0"/>
        <v>0</v>
      </c>
      <c r="O26" s="43" t="e">
        <f t="shared" si="3"/>
        <v>#DIV/0!</v>
      </c>
      <c r="P26" s="79"/>
      <c r="Q26" s="76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V26" s="21"/>
    </row>
    <row r="27" spans="1:74" ht="18" x14ac:dyDescent="0.35">
      <c r="A27" s="90"/>
      <c r="B27" s="39" t="s">
        <v>32</v>
      </c>
      <c r="C27" s="7"/>
      <c r="D27" s="40">
        <v>0</v>
      </c>
      <c r="E27" s="41">
        <v>0</v>
      </c>
      <c r="F27" s="41">
        <v>0</v>
      </c>
      <c r="G27" s="41">
        <f>C27*0.98*400/1000</f>
        <v>0</v>
      </c>
      <c r="H27" s="41">
        <f>C27*0.98*50.5/1000</f>
        <v>0</v>
      </c>
      <c r="I27" s="41">
        <v>0</v>
      </c>
      <c r="J27" s="41">
        <v>0</v>
      </c>
      <c r="K27" s="41">
        <f>C27*0.98*50.5/1000</f>
        <v>0</v>
      </c>
      <c r="L27" s="41">
        <f>C27*0.98*50.5/1000</f>
        <v>0</v>
      </c>
      <c r="M27" s="42">
        <f>C27*0.98*600/1000</f>
        <v>0</v>
      </c>
      <c r="N27" s="70">
        <f t="shared" si="0"/>
        <v>0</v>
      </c>
      <c r="O27" s="43" t="e">
        <f t="shared" si="3"/>
        <v>#DIV/0!</v>
      </c>
      <c r="P27" s="79"/>
      <c r="Q27" s="76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</row>
    <row r="28" spans="1:74" ht="18" x14ac:dyDescent="0.35">
      <c r="A28" s="90"/>
      <c r="B28" s="39" t="s">
        <v>33</v>
      </c>
      <c r="C28" s="7"/>
      <c r="D28" s="40">
        <v>0</v>
      </c>
      <c r="E28" s="41">
        <v>0</v>
      </c>
      <c r="F28" s="41">
        <v>0</v>
      </c>
      <c r="G28" s="41">
        <f>C28*1.0158*800/1000</f>
        <v>0</v>
      </c>
      <c r="H28" s="41">
        <f>C28*1.0158*101/1000</f>
        <v>0</v>
      </c>
      <c r="I28" s="41">
        <f>C28*1.0158*50.5/1000</f>
        <v>0</v>
      </c>
      <c r="J28" s="41">
        <v>0</v>
      </c>
      <c r="K28" s="41">
        <f>C28*1.0158*50.5/1000</f>
        <v>0</v>
      </c>
      <c r="L28" s="41">
        <f>C28*1.0158*50.5/1000</f>
        <v>0</v>
      </c>
      <c r="M28" s="42">
        <f>C28*1.0158*1600/1000</f>
        <v>0</v>
      </c>
      <c r="N28" s="70">
        <f t="shared" si="0"/>
        <v>0</v>
      </c>
      <c r="O28" s="43" t="e">
        <f t="shared" si="3"/>
        <v>#DIV/0!</v>
      </c>
      <c r="P28" s="79"/>
      <c r="Q28" s="76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</row>
    <row r="29" spans="1:74" ht="18" x14ac:dyDescent="0.35">
      <c r="A29" s="90"/>
      <c r="B29" s="39" t="s">
        <v>34</v>
      </c>
      <c r="C29" s="7"/>
      <c r="D29" s="40">
        <v>0</v>
      </c>
      <c r="E29" s="41">
        <v>0</v>
      </c>
      <c r="F29" s="41">
        <f>C29*50.5/1000</f>
        <v>0</v>
      </c>
      <c r="G29" s="41">
        <f>C29*1400/1000</f>
        <v>0</v>
      </c>
      <c r="H29" s="41">
        <v>0</v>
      </c>
      <c r="I29" s="41">
        <v>0</v>
      </c>
      <c r="J29" s="41">
        <v>0</v>
      </c>
      <c r="K29" s="41">
        <f>C29*50.5/1000</f>
        <v>0</v>
      </c>
      <c r="L29" s="41">
        <f>C29*550/1000</f>
        <v>0</v>
      </c>
      <c r="M29" s="42">
        <f>C29*1150/1000</f>
        <v>0</v>
      </c>
      <c r="N29" s="70">
        <f t="shared" si="0"/>
        <v>0</v>
      </c>
      <c r="O29" s="43" t="e">
        <f t="shared" si="3"/>
        <v>#DIV/0!</v>
      </c>
      <c r="P29" s="79"/>
      <c r="Q29" s="76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</row>
    <row r="30" spans="1:74" ht="18" x14ac:dyDescent="0.35">
      <c r="A30" s="90"/>
      <c r="B30" s="39" t="s">
        <v>35</v>
      </c>
      <c r="C30" s="9"/>
      <c r="D30" s="40">
        <v>0</v>
      </c>
      <c r="E30" s="41">
        <v>0</v>
      </c>
      <c r="F30" s="41">
        <v>0</v>
      </c>
      <c r="G30" s="41">
        <f>C30*600.5/1000</f>
        <v>0</v>
      </c>
      <c r="H30" s="41">
        <v>0</v>
      </c>
      <c r="I30" s="41">
        <v>0</v>
      </c>
      <c r="J30" s="41">
        <f>C30*550/1000</f>
        <v>0</v>
      </c>
      <c r="K30" s="41">
        <v>0</v>
      </c>
      <c r="L30" s="41">
        <v>0</v>
      </c>
      <c r="M30" s="42">
        <v>0</v>
      </c>
      <c r="N30" s="70">
        <f t="shared" si="0"/>
        <v>0</v>
      </c>
      <c r="O30" s="43" t="e">
        <f t="shared" si="3"/>
        <v>#DIV/0!</v>
      </c>
      <c r="P30" s="79"/>
      <c r="Q30" s="76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</row>
    <row r="31" spans="1:74" ht="18" x14ac:dyDescent="0.35">
      <c r="A31" s="90"/>
      <c r="B31" s="39" t="s">
        <v>44</v>
      </c>
      <c r="C31" s="9"/>
      <c r="D31" s="40">
        <v>0</v>
      </c>
      <c r="E31" s="41">
        <v>0</v>
      </c>
      <c r="F31" s="41">
        <v>0</v>
      </c>
      <c r="G31" s="41">
        <f>C31*2604/1000</f>
        <v>0</v>
      </c>
      <c r="H31" s="41">
        <v>0</v>
      </c>
      <c r="I31" s="41">
        <v>0</v>
      </c>
      <c r="J31" s="41">
        <v>0</v>
      </c>
      <c r="K31" s="41">
        <v>0</v>
      </c>
      <c r="L31" s="41">
        <f>C31*600.5/1000</f>
        <v>0</v>
      </c>
      <c r="M31" s="42">
        <v>0</v>
      </c>
      <c r="N31" s="70">
        <f t="shared" si="0"/>
        <v>0</v>
      </c>
      <c r="O31" s="43" t="e">
        <f t="shared" si="3"/>
        <v>#DIV/0!</v>
      </c>
      <c r="P31" s="79"/>
      <c r="Q31" s="76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</row>
    <row r="32" spans="1:74" ht="18" x14ac:dyDescent="0.35">
      <c r="A32" s="90"/>
      <c r="B32" s="39" t="s">
        <v>36</v>
      </c>
      <c r="C32" s="7"/>
      <c r="D32" s="40">
        <v>0</v>
      </c>
      <c r="E32" s="41">
        <v>0</v>
      </c>
      <c r="F32" s="41">
        <v>0</v>
      </c>
      <c r="G32" s="41">
        <f>C32*303/1000</f>
        <v>0</v>
      </c>
      <c r="H32" s="41">
        <f>C32*50.5/1000</f>
        <v>0</v>
      </c>
      <c r="I32" s="41">
        <v>0</v>
      </c>
      <c r="J32" s="41">
        <v>0</v>
      </c>
      <c r="K32" s="41">
        <v>0</v>
      </c>
      <c r="L32" s="41">
        <f>C32*50.5/1000</f>
        <v>0</v>
      </c>
      <c r="M32" s="42">
        <v>0</v>
      </c>
      <c r="N32" s="70">
        <f t="shared" si="0"/>
        <v>0</v>
      </c>
      <c r="O32" s="43" t="e">
        <f t="shared" si="3"/>
        <v>#DIV/0!</v>
      </c>
      <c r="P32" s="79"/>
      <c r="Q32" s="76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</row>
    <row r="33" spans="1:73" ht="18" x14ac:dyDescent="0.35">
      <c r="A33" s="90"/>
      <c r="B33" s="39" t="s">
        <v>37</v>
      </c>
      <c r="C33" s="9"/>
      <c r="D33" s="40">
        <v>0</v>
      </c>
      <c r="E33" s="41">
        <v>0</v>
      </c>
      <c r="F33" s="41">
        <v>0</v>
      </c>
      <c r="G33" s="41">
        <v>0</v>
      </c>
      <c r="H33" s="41">
        <f>C33*151.5/1000</f>
        <v>0</v>
      </c>
      <c r="I33" s="41">
        <v>0</v>
      </c>
      <c r="J33" s="41">
        <v>0</v>
      </c>
      <c r="K33" s="41">
        <v>0</v>
      </c>
      <c r="L33" s="41">
        <f>C33*101/1000</f>
        <v>0</v>
      </c>
      <c r="M33" s="42">
        <f>C33*600/1000</f>
        <v>0</v>
      </c>
      <c r="N33" s="70">
        <f t="shared" si="0"/>
        <v>0</v>
      </c>
      <c r="O33" s="43" t="e">
        <f t="shared" si="3"/>
        <v>#DIV/0!</v>
      </c>
      <c r="P33" s="79"/>
      <c r="Q33" s="76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</row>
    <row r="34" spans="1:73" ht="18" x14ac:dyDescent="0.35">
      <c r="A34" s="90"/>
      <c r="B34" s="39" t="s">
        <v>38</v>
      </c>
      <c r="C34" s="9"/>
      <c r="D34" s="40">
        <v>0</v>
      </c>
      <c r="E34" s="41">
        <v>0</v>
      </c>
      <c r="F34" s="41">
        <v>0</v>
      </c>
      <c r="G34" s="41">
        <v>0</v>
      </c>
      <c r="H34" s="41">
        <f>C34*50.5/1000</f>
        <v>0</v>
      </c>
      <c r="I34" s="41">
        <v>0</v>
      </c>
      <c r="J34" s="41">
        <v>0</v>
      </c>
      <c r="K34" s="41">
        <v>0</v>
      </c>
      <c r="L34" s="41">
        <v>0</v>
      </c>
      <c r="M34" s="42">
        <f>C34*2550/1000</f>
        <v>0</v>
      </c>
      <c r="N34" s="70">
        <f t="shared" si="0"/>
        <v>0</v>
      </c>
      <c r="O34" s="43" t="e">
        <f t="shared" si="3"/>
        <v>#DIV/0!</v>
      </c>
      <c r="P34" s="79"/>
      <c r="Q34" s="76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</row>
    <row r="35" spans="1:73" ht="18" x14ac:dyDescent="0.35">
      <c r="A35" s="90"/>
      <c r="B35" s="39" t="s">
        <v>39</v>
      </c>
      <c r="C35" s="7"/>
      <c r="D35" s="40">
        <v>0</v>
      </c>
      <c r="E35" s="41">
        <v>0</v>
      </c>
      <c r="F35" s="41">
        <v>0</v>
      </c>
      <c r="G35" s="41">
        <f>C35*50.5/1000</f>
        <v>0</v>
      </c>
      <c r="H35" s="41">
        <f>C35*50.5/1000</f>
        <v>0</v>
      </c>
      <c r="I35" s="41">
        <v>0</v>
      </c>
      <c r="J35" s="41">
        <v>0</v>
      </c>
      <c r="K35" s="41">
        <v>0</v>
      </c>
      <c r="L35" s="41">
        <f>C35*1600.5/1000</f>
        <v>0</v>
      </c>
      <c r="M35" s="42">
        <f>C35*600/1000</f>
        <v>0</v>
      </c>
      <c r="N35" s="70">
        <f t="shared" si="0"/>
        <v>0</v>
      </c>
      <c r="O35" s="43" t="e">
        <f t="shared" si="3"/>
        <v>#DIV/0!</v>
      </c>
      <c r="P35" s="79"/>
      <c r="Q35" s="76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</row>
    <row r="36" spans="1:73" ht="18" x14ac:dyDescent="0.35">
      <c r="A36" s="90"/>
      <c r="B36" s="39" t="s">
        <v>40</v>
      </c>
      <c r="C36" s="7"/>
      <c r="D36" s="40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f>C36*50.5/1000</f>
        <v>0</v>
      </c>
      <c r="L36" s="41">
        <f>C36*101/1000</f>
        <v>0</v>
      </c>
      <c r="M36" s="42">
        <v>0</v>
      </c>
      <c r="N36" s="70">
        <f t="shared" si="0"/>
        <v>0</v>
      </c>
      <c r="O36" s="43" t="e">
        <f t="shared" si="3"/>
        <v>#DIV/0!</v>
      </c>
      <c r="P36" s="79"/>
      <c r="Q36" s="76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</row>
    <row r="37" spans="1:73" ht="18" x14ac:dyDescent="0.35">
      <c r="A37" s="90"/>
      <c r="B37" s="39" t="s">
        <v>41</v>
      </c>
      <c r="C37" s="7"/>
      <c r="D37" s="40">
        <f>C37*1.035*2101/1000</f>
        <v>0</v>
      </c>
      <c r="E37" s="41">
        <f>C37*1.035* 50.5/1000</f>
        <v>0</v>
      </c>
      <c r="F37" s="41">
        <f>C37*1.035*30000/1000</f>
        <v>0</v>
      </c>
      <c r="G37" s="41">
        <f>C37*1.035*3103.5/1000</f>
        <v>0</v>
      </c>
      <c r="H37" s="41">
        <v>0</v>
      </c>
      <c r="I37" s="41">
        <v>0</v>
      </c>
      <c r="J37" s="41">
        <v>0</v>
      </c>
      <c r="K37" s="41">
        <f>C37*1.035* 50.5/1000</f>
        <v>0</v>
      </c>
      <c r="L37" s="41">
        <f>C37*1.035*101/1000</f>
        <v>0</v>
      </c>
      <c r="M37" s="42">
        <v>0</v>
      </c>
      <c r="N37" s="70">
        <f t="shared" si="0"/>
        <v>0</v>
      </c>
      <c r="O37" s="43" t="e">
        <f t="shared" si="3"/>
        <v>#DIV/0!</v>
      </c>
      <c r="P37" s="79"/>
      <c r="Q37" s="76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</row>
    <row r="38" spans="1:73" ht="18.600000000000001" thickBot="1" x14ac:dyDescent="0.4">
      <c r="A38" s="91"/>
      <c r="B38" s="44" t="s">
        <v>42</v>
      </c>
      <c r="C38" s="8"/>
      <c r="D38" s="49">
        <v>0</v>
      </c>
      <c r="E38" s="50">
        <v>0</v>
      </c>
      <c r="F38" s="50">
        <v>0</v>
      </c>
      <c r="G38" s="50">
        <f>C38*18966*0.9/1000</f>
        <v>0</v>
      </c>
      <c r="H38" s="50">
        <v>0</v>
      </c>
      <c r="I38" s="50">
        <v>0</v>
      </c>
      <c r="J38" s="50">
        <v>0</v>
      </c>
      <c r="K38" s="50">
        <v>0</v>
      </c>
      <c r="L38" s="50">
        <f>C38*2760.9*0.9/1000</f>
        <v>0</v>
      </c>
      <c r="M38" s="51">
        <v>0</v>
      </c>
      <c r="N38" s="71">
        <f t="shared" si="0"/>
        <v>0</v>
      </c>
      <c r="O38" s="48" t="e">
        <f>N38/$N$39/1000</f>
        <v>#DIV/0!</v>
      </c>
      <c r="P38" s="80"/>
      <c r="Q38" s="77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</row>
    <row r="39" spans="1:73" s="58" customFormat="1" ht="21.9" customHeight="1" x14ac:dyDescent="0.3">
      <c r="A39" s="52"/>
      <c r="B39" s="52"/>
      <c r="C39" s="53" t="s">
        <v>58</v>
      </c>
      <c r="D39" s="54">
        <f>SUM(D7:D38)/1000</f>
        <v>0</v>
      </c>
      <c r="E39" s="55">
        <f>SUM(E7:E38)/1000</f>
        <v>0</v>
      </c>
      <c r="F39" s="55">
        <f t="shared" ref="F39:I39" si="4">SUM(F7:F38)/1000</f>
        <v>0</v>
      </c>
      <c r="G39" s="55">
        <f t="shared" si="4"/>
        <v>0</v>
      </c>
      <c r="H39" s="55">
        <f t="shared" si="4"/>
        <v>0</v>
      </c>
      <c r="I39" s="55">
        <f t="shared" si="4"/>
        <v>0</v>
      </c>
      <c r="J39" s="55">
        <f>SUM(J7:J38)/1000</f>
        <v>0</v>
      </c>
      <c r="K39" s="55">
        <f>SUM(K7:K38)/1000</f>
        <v>0</v>
      </c>
      <c r="L39" s="55">
        <f>SUM(L7:L38)/1000</f>
        <v>0</v>
      </c>
      <c r="M39" s="56">
        <f>SUM(M7:M38)/1000</f>
        <v>0</v>
      </c>
      <c r="N39" s="74">
        <f>SUM(N7:N38)/1000</f>
        <v>0</v>
      </c>
      <c r="O39" s="57" t="s">
        <v>63</v>
      </c>
    </row>
    <row r="40" spans="1:73" s="14" customFormat="1" ht="20.100000000000001" customHeight="1" thickBot="1" x14ac:dyDescent="0.35">
      <c r="A40" s="59"/>
      <c r="B40" s="84" t="s">
        <v>59</v>
      </c>
      <c r="C40" s="85"/>
      <c r="D40" s="60" t="e">
        <f t="shared" ref="D40:M40" si="5">D39/$N$39</f>
        <v>#DIV/0!</v>
      </c>
      <c r="E40" s="61" t="e">
        <f t="shared" si="5"/>
        <v>#DIV/0!</v>
      </c>
      <c r="F40" s="61" t="e">
        <f t="shared" si="5"/>
        <v>#DIV/0!</v>
      </c>
      <c r="G40" s="61" t="e">
        <f t="shared" si="5"/>
        <v>#DIV/0!</v>
      </c>
      <c r="H40" s="61" t="e">
        <f t="shared" si="5"/>
        <v>#DIV/0!</v>
      </c>
      <c r="I40" s="61" t="e">
        <f t="shared" si="5"/>
        <v>#DIV/0!</v>
      </c>
      <c r="J40" s="61" t="e">
        <f t="shared" si="5"/>
        <v>#DIV/0!</v>
      </c>
      <c r="K40" s="61" t="e">
        <f t="shared" si="5"/>
        <v>#DIV/0!</v>
      </c>
      <c r="L40" s="61" t="e">
        <f t="shared" si="5"/>
        <v>#DIV/0!</v>
      </c>
      <c r="M40" s="62" t="e">
        <f t="shared" si="5"/>
        <v>#DIV/0!</v>
      </c>
      <c r="O40" s="63"/>
      <c r="P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</row>
    <row r="41" spans="1:73" x14ac:dyDescent="0.3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64"/>
      <c r="O41" s="21"/>
      <c r="P41" s="65"/>
      <c r="Q41" s="66"/>
      <c r="R41" s="67"/>
      <c r="S41" s="68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</row>
    <row r="42" spans="1:73" x14ac:dyDescent="0.3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</row>
    <row r="43" spans="1:73" x14ac:dyDescent="0.3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</row>
    <row r="44" spans="1:73" x14ac:dyDescent="0.3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</row>
    <row r="45" spans="1:73" x14ac:dyDescent="0.3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</row>
    <row r="46" spans="1:73" x14ac:dyDescent="0.3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</row>
    <row r="47" spans="1:73" x14ac:dyDescent="0.3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</row>
    <row r="48" spans="1:73" x14ac:dyDescent="0.3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</row>
    <row r="49" spans="2:73" x14ac:dyDescent="0.3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</row>
    <row r="50" spans="2:73" x14ac:dyDescent="0.3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</row>
    <row r="51" spans="2:73" x14ac:dyDescent="0.3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</row>
    <row r="52" spans="2:73" x14ac:dyDescent="0.3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</row>
    <row r="53" spans="2:73" x14ac:dyDescent="0.3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</row>
    <row r="54" spans="2:73" x14ac:dyDescent="0.3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</row>
    <row r="55" spans="2:73" x14ac:dyDescent="0.3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</row>
    <row r="56" spans="2:73" x14ac:dyDescent="0.3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</row>
    <row r="57" spans="2:73" x14ac:dyDescent="0.3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</row>
    <row r="58" spans="2:73" x14ac:dyDescent="0.3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</row>
    <row r="59" spans="2:73" x14ac:dyDescent="0.3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</row>
    <row r="60" spans="2:73" x14ac:dyDescent="0.3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</row>
    <row r="61" spans="2:73" x14ac:dyDescent="0.3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</row>
    <row r="62" spans="2:73" x14ac:dyDescent="0.3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</row>
    <row r="63" spans="2:73" x14ac:dyDescent="0.3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</row>
    <row r="64" spans="2:73" x14ac:dyDescent="0.3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</row>
    <row r="65" spans="2:73" x14ac:dyDescent="0.3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</row>
    <row r="66" spans="2:73" x14ac:dyDescent="0.3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</row>
    <row r="67" spans="2:73" x14ac:dyDescent="0.3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</row>
    <row r="68" spans="2:73" x14ac:dyDescent="0.3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</row>
    <row r="69" spans="2:73" x14ac:dyDescent="0.3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</row>
    <row r="70" spans="2:73" x14ac:dyDescent="0.3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</row>
    <row r="71" spans="2:73" x14ac:dyDescent="0.3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</row>
    <row r="72" spans="2:73" x14ac:dyDescent="0.3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</row>
    <row r="73" spans="2:73" x14ac:dyDescent="0.3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</row>
    <row r="74" spans="2:73" x14ac:dyDescent="0.3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</row>
    <row r="75" spans="2:73" x14ac:dyDescent="0.3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</row>
    <row r="76" spans="2:73" x14ac:dyDescent="0.3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</row>
    <row r="77" spans="2:73" x14ac:dyDescent="0.3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</row>
    <row r="78" spans="2:73" x14ac:dyDescent="0.3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</row>
    <row r="79" spans="2:73" x14ac:dyDescent="0.3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</row>
    <row r="80" spans="2:73" x14ac:dyDescent="0.3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</row>
    <row r="81" spans="2:73" x14ac:dyDescent="0.3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</row>
    <row r="82" spans="2:73" x14ac:dyDescent="0.3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</row>
    <row r="83" spans="2:73" x14ac:dyDescent="0.3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</row>
    <row r="84" spans="2:73" x14ac:dyDescent="0.3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</row>
    <row r="85" spans="2:73" x14ac:dyDescent="0.3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</row>
    <row r="86" spans="2:73" x14ac:dyDescent="0.3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</row>
    <row r="87" spans="2:73" x14ac:dyDescent="0.3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</row>
    <row r="88" spans="2:73" x14ac:dyDescent="0.3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</row>
    <row r="89" spans="2:73" x14ac:dyDescent="0.3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</row>
    <row r="90" spans="2:73" x14ac:dyDescent="0.3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</row>
    <row r="91" spans="2:73" x14ac:dyDescent="0.3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</row>
    <row r="92" spans="2:73" x14ac:dyDescent="0.3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</row>
    <row r="93" spans="2:73" x14ac:dyDescent="0.3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</row>
    <row r="94" spans="2:73" x14ac:dyDescent="0.3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</row>
    <row r="95" spans="2:73" x14ac:dyDescent="0.3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</row>
    <row r="96" spans="2:73" x14ac:dyDescent="0.3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</row>
    <row r="97" spans="2:73" x14ac:dyDescent="0.3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</row>
    <row r="98" spans="2:73" x14ac:dyDescent="0.3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</row>
    <row r="99" spans="2:73" x14ac:dyDescent="0.3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</row>
    <row r="100" spans="2:73" x14ac:dyDescent="0.3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</row>
    <row r="101" spans="2:73" x14ac:dyDescent="0.3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</row>
    <row r="102" spans="2:73" x14ac:dyDescent="0.3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</row>
    <row r="103" spans="2:73" x14ac:dyDescent="0.3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</row>
    <row r="104" spans="2:73" x14ac:dyDescent="0.3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</row>
    <row r="105" spans="2:73" x14ac:dyDescent="0.3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</row>
    <row r="106" spans="2:73" x14ac:dyDescent="0.3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</row>
    <row r="107" spans="2:73" x14ac:dyDescent="0.3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</row>
    <row r="108" spans="2:73" x14ac:dyDescent="0.3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</row>
    <row r="109" spans="2:73" x14ac:dyDescent="0.3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</row>
    <row r="110" spans="2:73" x14ac:dyDescent="0.3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</row>
    <row r="111" spans="2:73" x14ac:dyDescent="0.3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</row>
    <row r="112" spans="2:73" x14ac:dyDescent="0.3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</row>
    <row r="113" spans="2:73" x14ac:dyDescent="0.3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</row>
    <row r="114" spans="2:73" x14ac:dyDescent="0.3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</row>
    <row r="115" spans="2:73" x14ac:dyDescent="0.3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</row>
    <row r="116" spans="2:73" x14ac:dyDescent="0.3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</row>
    <row r="117" spans="2:73" x14ac:dyDescent="0.3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</row>
    <row r="118" spans="2:73" x14ac:dyDescent="0.3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</row>
    <row r="119" spans="2:73" x14ac:dyDescent="0.3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</row>
    <row r="120" spans="2:73" x14ac:dyDescent="0.3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</row>
    <row r="121" spans="2:73" x14ac:dyDescent="0.3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</row>
    <row r="122" spans="2:73" x14ac:dyDescent="0.3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</row>
    <row r="123" spans="2:73" x14ac:dyDescent="0.3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</row>
    <row r="124" spans="2:73" x14ac:dyDescent="0.3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</row>
    <row r="125" spans="2:73" x14ac:dyDescent="0.3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</row>
    <row r="126" spans="2:73" x14ac:dyDescent="0.3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</row>
    <row r="127" spans="2:73" x14ac:dyDescent="0.3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</row>
    <row r="128" spans="2:73" x14ac:dyDescent="0.3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</row>
    <row r="129" spans="2:73" x14ac:dyDescent="0.3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</row>
    <row r="130" spans="2:73" x14ac:dyDescent="0.3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</row>
    <row r="131" spans="2:73" x14ac:dyDescent="0.3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</row>
    <row r="132" spans="2:73" x14ac:dyDescent="0.3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</row>
    <row r="133" spans="2:73" x14ac:dyDescent="0.3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</row>
    <row r="134" spans="2:73" x14ac:dyDescent="0.3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</row>
    <row r="135" spans="2:73" x14ac:dyDescent="0.3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</row>
    <row r="136" spans="2:73" x14ac:dyDescent="0.3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</row>
    <row r="137" spans="2:73" x14ac:dyDescent="0.3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</row>
    <row r="138" spans="2:73" x14ac:dyDescent="0.3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</row>
    <row r="139" spans="2:73" x14ac:dyDescent="0.3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</row>
    <row r="140" spans="2:73" x14ac:dyDescent="0.3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</row>
    <row r="141" spans="2:73" x14ac:dyDescent="0.3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</row>
    <row r="142" spans="2:73" x14ac:dyDescent="0.3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</row>
    <row r="143" spans="2:73" x14ac:dyDescent="0.3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</row>
    <row r="144" spans="2:73" x14ac:dyDescent="0.3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</row>
    <row r="145" spans="2:73" x14ac:dyDescent="0.3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</row>
    <row r="146" spans="2:73" x14ac:dyDescent="0.3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</row>
    <row r="147" spans="2:73" x14ac:dyDescent="0.3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</row>
    <row r="148" spans="2:73" x14ac:dyDescent="0.3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</row>
    <row r="149" spans="2:73" x14ac:dyDescent="0.3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</row>
    <row r="150" spans="2:73" x14ac:dyDescent="0.3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</row>
    <row r="151" spans="2:73" x14ac:dyDescent="0.3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</row>
    <row r="152" spans="2:73" x14ac:dyDescent="0.3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</row>
    <row r="153" spans="2:73" x14ac:dyDescent="0.3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</row>
    <row r="154" spans="2:73" x14ac:dyDescent="0.3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</row>
    <row r="155" spans="2:73" x14ac:dyDescent="0.3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</row>
    <row r="156" spans="2:73" x14ac:dyDescent="0.3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</row>
    <row r="157" spans="2:73" x14ac:dyDescent="0.3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</row>
    <row r="158" spans="2:73" x14ac:dyDescent="0.3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</row>
    <row r="159" spans="2:73" x14ac:dyDescent="0.3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</row>
    <row r="160" spans="2:73" x14ac:dyDescent="0.3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</row>
    <row r="161" spans="2:73" x14ac:dyDescent="0.3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</row>
    <row r="162" spans="2:73" x14ac:dyDescent="0.3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</row>
    <row r="163" spans="2:73" x14ac:dyDescent="0.3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</row>
    <row r="164" spans="2:73" x14ac:dyDescent="0.3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</row>
    <row r="165" spans="2:73" x14ac:dyDescent="0.3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</row>
    <row r="166" spans="2:73" x14ac:dyDescent="0.3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</row>
    <row r="167" spans="2:73" x14ac:dyDescent="0.3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</row>
    <row r="168" spans="2:73" x14ac:dyDescent="0.3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</row>
    <row r="169" spans="2:73" x14ac:dyDescent="0.3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</row>
    <row r="170" spans="2:73" x14ac:dyDescent="0.3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</row>
    <row r="171" spans="2:73" x14ac:dyDescent="0.3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</row>
    <row r="172" spans="2:73" x14ac:dyDescent="0.3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</row>
    <row r="173" spans="2:73" x14ac:dyDescent="0.3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</row>
    <row r="174" spans="2:73" x14ac:dyDescent="0.3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</row>
    <row r="175" spans="2:73" x14ac:dyDescent="0.3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</row>
    <row r="176" spans="2:73" x14ac:dyDescent="0.3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</row>
    <row r="177" spans="2:73" x14ac:dyDescent="0.3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</row>
    <row r="178" spans="2:73" x14ac:dyDescent="0.3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</row>
    <row r="179" spans="2:73" x14ac:dyDescent="0.3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</row>
    <row r="180" spans="2:73" x14ac:dyDescent="0.3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</row>
    <row r="181" spans="2:73" x14ac:dyDescent="0.3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</row>
    <row r="182" spans="2:73" x14ac:dyDescent="0.3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</row>
    <row r="183" spans="2:73" x14ac:dyDescent="0.3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</row>
    <row r="184" spans="2:73" x14ac:dyDescent="0.3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</row>
    <row r="185" spans="2:73" x14ac:dyDescent="0.3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</row>
    <row r="186" spans="2:73" x14ac:dyDescent="0.3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</row>
    <row r="187" spans="2:73" x14ac:dyDescent="0.3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</row>
    <row r="188" spans="2:73" x14ac:dyDescent="0.3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</row>
    <row r="189" spans="2:73" x14ac:dyDescent="0.3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</row>
    <row r="190" spans="2:73" x14ac:dyDescent="0.3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</row>
    <row r="191" spans="2:73" x14ac:dyDescent="0.3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</row>
    <row r="192" spans="2:73" x14ac:dyDescent="0.3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</row>
    <row r="193" spans="2:73" x14ac:dyDescent="0.3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</row>
    <row r="194" spans="2:73" x14ac:dyDescent="0.3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</row>
    <row r="195" spans="2:73" x14ac:dyDescent="0.3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</row>
    <row r="196" spans="2:73" x14ac:dyDescent="0.3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</row>
    <row r="197" spans="2:73" x14ac:dyDescent="0.3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</row>
    <row r="198" spans="2:73" x14ac:dyDescent="0.3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</row>
    <row r="199" spans="2:73" x14ac:dyDescent="0.3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</row>
    <row r="200" spans="2:73" x14ac:dyDescent="0.3"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</row>
    <row r="201" spans="2:73" x14ac:dyDescent="0.3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</row>
    <row r="202" spans="2:73" x14ac:dyDescent="0.3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</row>
    <row r="203" spans="2:73" x14ac:dyDescent="0.3"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</row>
    <row r="204" spans="2:73" x14ac:dyDescent="0.3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</row>
    <row r="205" spans="2:73" x14ac:dyDescent="0.3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</row>
    <row r="206" spans="2:73" x14ac:dyDescent="0.3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</row>
    <row r="207" spans="2:73" x14ac:dyDescent="0.3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</row>
    <row r="208" spans="2:73" x14ac:dyDescent="0.3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</row>
    <row r="209" spans="2:73" x14ac:dyDescent="0.3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</row>
    <row r="210" spans="2:73" x14ac:dyDescent="0.3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</row>
    <row r="211" spans="2:73" x14ac:dyDescent="0.3"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</row>
    <row r="212" spans="2:73" x14ac:dyDescent="0.3"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</row>
    <row r="213" spans="2:73" x14ac:dyDescent="0.3"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</row>
    <row r="214" spans="2:73" x14ac:dyDescent="0.3"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</row>
    <row r="215" spans="2:73" x14ac:dyDescent="0.3"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</row>
    <row r="216" spans="2:73" x14ac:dyDescent="0.3"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</row>
    <row r="217" spans="2:73" x14ac:dyDescent="0.3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</row>
    <row r="218" spans="2:73" x14ac:dyDescent="0.3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</row>
    <row r="219" spans="2:73" x14ac:dyDescent="0.3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</row>
    <row r="220" spans="2:73" x14ac:dyDescent="0.3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</row>
    <row r="221" spans="2:73" x14ac:dyDescent="0.3"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</row>
    <row r="222" spans="2:73" x14ac:dyDescent="0.3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</row>
    <row r="223" spans="2:73" x14ac:dyDescent="0.3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</row>
    <row r="224" spans="2:73" x14ac:dyDescent="0.3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</row>
    <row r="225" spans="2:73" x14ac:dyDescent="0.3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</row>
    <row r="226" spans="2:73" x14ac:dyDescent="0.3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</row>
    <row r="227" spans="2:73" x14ac:dyDescent="0.3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</row>
    <row r="228" spans="2:73" x14ac:dyDescent="0.3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</row>
    <row r="229" spans="2:73" x14ac:dyDescent="0.3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</row>
    <row r="230" spans="2:73" x14ac:dyDescent="0.3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</row>
    <row r="231" spans="2:73" x14ac:dyDescent="0.3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</row>
    <row r="232" spans="2:73" x14ac:dyDescent="0.3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</row>
    <row r="233" spans="2:73" x14ac:dyDescent="0.3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</row>
    <row r="234" spans="2:73" x14ac:dyDescent="0.3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</row>
    <row r="235" spans="2:73" x14ac:dyDescent="0.3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</row>
    <row r="236" spans="2:73" x14ac:dyDescent="0.3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</row>
    <row r="237" spans="2:73" x14ac:dyDescent="0.3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</row>
    <row r="238" spans="2:73" x14ac:dyDescent="0.3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</row>
    <row r="239" spans="2:73" x14ac:dyDescent="0.3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</row>
    <row r="240" spans="2:73" x14ac:dyDescent="0.3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</row>
    <row r="241" spans="2:73" x14ac:dyDescent="0.3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</row>
    <row r="242" spans="2:73" x14ac:dyDescent="0.3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</row>
    <row r="243" spans="2:73" x14ac:dyDescent="0.3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</row>
    <row r="244" spans="2:73" x14ac:dyDescent="0.3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</row>
    <row r="245" spans="2:73" x14ac:dyDescent="0.3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</row>
    <row r="246" spans="2:73" x14ac:dyDescent="0.3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</row>
    <row r="247" spans="2:73" x14ac:dyDescent="0.3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</row>
    <row r="248" spans="2:73" x14ac:dyDescent="0.3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</row>
    <row r="249" spans="2:73" x14ac:dyDescent="0.3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</row>
    <row r="250" spans="2:73" x14ac:dyDescent="0.3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</row>
    <row r="251" spans="2:73" x14ac:dyDescent="0.3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</row>
    <row r="252" spans="2:73" x14ac:dyDescent="0.3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</row>
    <row r="253" spans="2:73" x14ac:dyDescent="0.3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</row>
    <row r="254" spans="2:73" x14ac:dyDescent="0.3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</row>
    <row r="255" spans="2:73" x14ac:dyDescent="0.3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</row>
    <row r="256" spans="2:73" x14ac:dyDescent="0.3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</row>
    <row r="257" spans="2:73" x14ac:dyDescent="0.3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</row>
    <row r="258" spans="2:73" x14ac:dyDescent="0.3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</row>
    <row r="259" spans="2:73" x14ac:dyDescent="0.3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</row>
    <row r="260" spans="2:73" x14ac:dyDescent="0.3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</row>
    <row r="261" spans="2:73" x14ac:dyDescent="0.3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</row>
    <row r="262" spans="2:73" x14ac:dyDescent="0.3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</row>
    <row r="263" spans="2:73" x14ac:dyDescent="0.3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</row>
    <row r="264" spans="2:73" x14ac:dyDescent="0.3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</row>
    <row r="265" spans="2:73" x14ac:dyDescent="0.3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</row>
    <row r="266" spans="2:73" x14ac:dyDescent="0.3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</row>
    <row r="267" spans="2:73" x14ac:dyDescent="0.3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</row>
    <row r="268" spans="2:73" x14ac:dyDescent="0.3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</row>
    <row r="269" spans="2:73" x14ac:dyDescent="0.3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</row>
    <row r="270" spans="2:73" x14ac:dyDescent="0.3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</row>
    <row r="271" spans="2:73" x14ac:dyDescent="0.3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</row>
    <row r="272" spans="2:73" x14ac:dyDescent="0.3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</row>
    <row r="273" spans="2:73" x14ac:dyDescent="0.3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</row>
    <row r="274" spans="2:73" x14ac:dyDescent="0.3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</row>
    <row r="275" spans="2:73" x14ac:dyDescent="0.3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</row>
    <row r="276" spans="2:73" x14ac:dyDescent="0.3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</row>
    <row r="277" spans="2:73" x14ac:dyDescent="0.3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</row>
    <row r="278" spans="2:73" x14ac:dyDescent="0.3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</row>
    <row r="279" spans="2:73" x14ac:dyDescent="0.3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</row>
    <row r="280" spans="2:73" x14ac:dyDescent="0.3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</row>
    <row r="281" spans="2:73" x14ac:dyDescent="0.3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</row>
    <row r="282" spans="2:73" x14ac:dyDescent="0.3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</row>
    <row r="283" spans="2:73" x14ac:dyDescent="0.3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</row>
    <row r="284" spans="2:73" x14ac:dyDescent="0.3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</row>
    <row r="285" spans="2:73" x14ac:dyDescent="0.3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</row>
    <row r="286" spans="2:73" x14ac:dyDescent="0.3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</row>
    <row r="287" spans="2:73" x14ac:dyDescent="0.3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</row>
    <row r="288" spans="2:73" x14ac:dyDescent="0.3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</row>
    <row r="289" spans="2:73" x14ac:dyDescent="0.3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</row>
    <row r="290" spans="2:73" x14ac:dyDescent="0.3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</row>
    <row r="291" spans="2:73" x14ac:dyDescent="0.3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</row>
    <row r="292" spans="2:73" x14ac:dyDescent="0.3"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</row>
    <row r="293" spans="2:73" x14ac:dyDescent="0.3"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</row>
    <row r="294" spans="2:73" x14ac:dyDescent="0.3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</row>
    <row r="295" spans="2:73" x14ac:dyDescent="0.3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</row>
    <row r="296" spans="2:73" x14ac:dyDescent="0.3"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</row>
    <row r="297" spans="2:73" x14ac:dyDescent="0.3"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</row>
    <row r="298" spans="2:73" x14ac:dyDescent="0.3"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</row>
    <row r="299" spans="2:73" x14ac:dyDescent="0.3"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</row>
    <row r="300" spans="2:73" x14ac:dyDescent="0.3"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</row>
    <row r="301" spans="2:73" x14ac:dyDescent="0.3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</row>
    <row r="302" spans="2:73" x14ac:dyDescent="0.3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</row>
    <row r="303" spans="2:73" x14ac:dyDescent="0.3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</row>
    <row r="304" spans="2:73" x14ac:dyDescent="0.3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</row>
    <row r="305" spans="2:73" x14ac:dyDescent="0.3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</row>
    <row r="306" spans="2:73" x14ac:dyDescent="0.3"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</row>
    <row r="307" spans="2:73" x14ac:dyDescent="0.3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</row>
    <row r="308" spans="2:73" x14ac:dyDescent="0.3"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</row>
    <row r="309" spans="2:73" x14ac:dyDescent="0.3"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</row>
    <row r="310" spans="2:73" x14ac:dyDescent="0.3"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</row>
    <row r="311" spans="2:73" x14ac:dyDescent="0.3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</row>
    <row r="312" spans="2:73" x14ac:dyDescent="0.3"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</row>
    <row r="313" spans="2:73" x14ac:dyDescent="0.3"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</row>
    <row r="314" spans="2:73" x14ac:dyDescent="0.3"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</row>
    <row r="315" spans="2:73" x14ac:dyDescent="0.3"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</row>
    <row r="316" spans="2:73" x14ac:dyDescent="0.3"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</row>
    <row r="317" spans="2:73" x14ac:dyDescent="0.3"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</row>
    <row r="318" spans="2:73" x14ac:dyDescent="0.3"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</row>
    <row r="319" spans="2:73" x14ac:dyDescent="0.3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</row>
    <row r="320" spans="2:73" x14ac:dyDescent="0.3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</row>
    <row r="321" spans="2:73" x14ac:dyDescent="0.3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</row>
    <row r="322" spans="2:73" x14ac:dyDescent="0.3"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</row>
    <row r="323" spans="2:73" x14ac:dyDescent="0.3"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</row>
    <row r="324" spans="2:73" x14ac:dyDescent="0.3"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</row>
    <row r="325" spans="2:73" x14ac:dyDescent="0.3"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</row>
    <row r="326" spans="2:73" x14ac:dyDescent="0.3"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</row>
    <row r="327" spans="2:73" x14ac:dyDescent="0.3"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</row>
    <row r="328" spans="2:73" x14ac:dyDescent="0.3"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</row>
    <row r="329" spans="2:73" x14ac:dyDescent="0.3"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</row>
    <row r="330" spans="2:73" x14ac:dyDescent="0.3"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</row>
    <row r="331" spans="2:73" x14ac:dyDescent="0.3"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</row>
    <row r="332" spans="2:73" x14ac:dyDescent="0.3"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</row>
    <row r="333" spans="2:73" x14ac:dyDescent="0.3"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</row>
    <row r="334" spans="2:73" x14ac:dyDescent="0.3"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</row>
    <row r="335" spans="2:73" x14ac:dyDescent="0.3"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</row>
    <row r="336" spans="2:73" x14ac:dyDescent="0.3"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</row>
    <row r="337" spans="2:73" x14ac:dyDescent="0.3"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</row>
    <row r="338" spans="2:73" x14ac:dyDescent="0.3"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</row>
    <row r="339" spans="2:73" x14ac:dyDescent="0.3"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</row>
    <row r="340" spans="2:73" x14ac:dyDescent="0.3"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</row>
    <row r="341" spans="2:73" x14ac:dyDescent="0.3"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</row>
    <row r="342" spans="2:73" x14ac:dyDescent="0.3"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</row>
    <row r="343" spans="2:73" x14ac:dyDescent="0.3"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</row>
    <row r="344" spans="2:73" x14ac:dyDescent="0.3"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</row>
    <row r="345" spans="2:73" x14ac:dyDescent="0.3"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</row>
    <row r="346" spans="2:73" x14ac:dyDescent="0.3"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</row>
    <row r="347" spans="2:73" x14ac:dyDescent="0.3"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</row>
    <row r="348" spans="2:73" x14ac:dyDescent="0.3"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</row>
    <row r="349" spans="2:73" x14ac:dyDescent="0.3"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</row>
    <row r="350" spans="2:73" x14ac:dyDescent="0.3"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</row>
    <row r="351" spans="2:73" x14ac:dyDescent="0.3"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</row>
    <row r="352" spans="2:73" x14ac:dyDescent="0.3"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</row>
    <row r="353" spans="2:73" x14ac:dyDescent="0.3"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</row>
    <row r="354" spans="2:73" x14ac:dyDescent="0.3"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</row>
    <row r="355" spans="2:73" x14ac:dyDescent="0.3"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</row>
    <row r="356" spans="2:73" x14ac:dyDescent="0.3"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</row>
    <row r="357" spans="2:73" x14ac:dyDescent="0.3"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</row>
    <row r="358" spans="2:73" x14ac:dyDescent="0.3"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</row>
    <row r="359" spans="2:73" x14ac:dyDescent="0.3"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</row>
    <row r="360" spans="2:73" x14ac:dyDescent="0.3"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</row>
    <row r="361" spans="2:73" x14ac:dyDescent="0.3"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</row>
    <row r="362" spans="2:73" x14ac:dyDescent="0.3"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</row>
    <row r="363" spans="2:73" x14ac:dyDescent="0.3"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</row>
    <row r="364" spans="2:73" x14ac:dyDescent="0.3"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</row>
    <row r="365" spans="2:73" x14ac:dyDescent="0.3"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</row>
    <row r="366" spans="2:73" x14ac:dyDescent="0.3"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</row>
    <row r="367" spans="2:73" x14ac:dyDescent="0.3"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</row>
    <row r="368" spans="2:73" x14ac:dyDescent="0.3"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</row>
    <row r="369" spans="2:73" x14ac:dyDescent="0.3"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</row>
    <row r="370" spans="2:73" x14ac:dyDescent="0.3"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</row>
    <row r="371" spans="2:73" x14ac:dyDescent="0.3"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</row>
    <row r="372" spans="2:73" x14ac:dyDescent="0.3"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</row>
    <row r="373" spans="2:73" x14ac:dyDescent="0.3"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</row>
    <row r="374" spans="2:73" x14ac:dyDescent="0.3"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</row>
    <row r="375" spans="2:73" x14ac:dyDescent="0.3"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</row>
    <row r="376" spans="2:73" x14ac:dyDescent="0.3"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</row>
    <row r="377" spans="2:73" x14ac:dyDescent="0.3"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</row>
    <row r="378" spans="2:73" x14ac:dyDescent="0.3"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</row>
    <row r="379" spans="2:73" x14ac:dyDescent="0.3"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</row>
    <row r="380" spans="2:73" x14ac:dyDescent="0.3"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</row>
    <row r="381" spans="2:73" x14ac:dyDescent="0.3"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</row>
    <row r="382" spans="2:73" x14ac:dyDescent="0.3"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</row>
    <row r="383" spans="2:73" x14ac:dyDescent="0.3"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</row>
    <row r="384" spans="2:73" x14ac:dyDescent="0.3"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</row>
    <row r="385" spans="2:73" x14ac:dyDescent="0.3"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</row>
    <row r="386" spans="2:73" x14ac:dyDescent="0.3"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</row>
    <row r="387" spans="2:73" x14ac:dyDescent="0.3"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</row>
    <row r="388" spans="2:73" x14ac:dyDescent="0.3"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</row>
    <row r="389" spans="2:73" x14ac:dyDescent="0.3"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</row>
    <row r="390" spans="2:73" x14ac:dyDescent="0.3"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</row>
    <row r="391" spans="2:73" x14ac:dyDescent="0.3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</row>
    <row r="392" spans="2:73" x14ac:dyDescent="0.3"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</row>
    <row r="393" spans="2:73" x14ac:dyDescent="0.3"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</row>
    <row r="394" spans="2:73" x14ac:dyDescent="0.3"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</row>
    <row r="395" spans="2:73" x14ac:dyDescent="0.3"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</row>
    <row r="396" spans="2:73" x14ac:dyDescent="0.3"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</row>
    <row r="397" spans="2:73" x14ac:dyDescent="0.3"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</row>
    <row r="398" spans="2:73" x14ac:dyDescent="0.3"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</row>
    <row r="399" spans="2:73" x14ac:dyDescent="0.3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</row>
    <row r="400" spans="2:73" x14ac:dyDescent="0.3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</row>
    <row r="401" spans="2:73" x14ac:dyDescent="0.3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</row>
    <row r="402" spans="2:73" x14ac:dyDescent="0.3"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</row>
    <row r="403" spans="2:73" x14ac:dyDescent="0.3"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</row>
    <row r="404" spans="2:73" x14ac:dyDescent="0.3"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</row>
    <row r="405" spans="2:73" x14ac:dyDescent="0.3"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</row>
    <row r="406" spans="2:73" x14ac:dyDescent="0.3"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</row>
    <row r="407" spans="2:73" x14ac:dyDescent="0.3"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</row>
    <row r="408" spans="2:73" x14ac:dyDescent="0.3"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</row>
    <row r="409" spans="2:73" x14ac:dyDescent="0.3"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</row>
    <row r="410" spans="2:73" x14ac:dyDescent="0.3"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</row>
    <row r="411" spans="2:73" x14ac:dyDescent="0.3"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</row>
    <row r="412" spans="2:73" x14ac:dyDescent="0.3"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</row>
    <row r="413" spans="2:73" x14ac:dyDescent="0.3"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</row>
    <row r="414" spans="2:73" x14ac:dyDescent="0.3"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</row>
    <row r="415" spans="2:73" x14ac:dyDescent="0.3"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</row>
    <row r="416" spans="2:73" x14ac:dyDescent="0.3"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</row>
    <row r="417" spans="2:73" x14ac:dyDescent="0.3"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</row>
    <row r="418" spans="2:73" x14ac:dyDescent="0.3"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</row>
    <row r="419" spans="2:73" x14ac:dyDescent="0.3"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</row>
    <row r="420" spans="2:73" x14ac:dyDescent="0.3"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</row>
    <row r="421" spans="2:73" x14ac:dyDescent="0.3"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</row>
    <row r="422" spans="2:73" x14ac:dyDescent="0.3"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</row>
    <row r="423" spans="2:73" x14ac:dyDescent="0.3"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</row>
    <row r="424" spans="2:73" x14ac:dyDescent="0.3"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</row>
    <row r="425" spans="2:73" x14ac:dyDescent="0.3"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</row>
    <row r="426" spans="2:73" x14ac:dyDescent="0.3"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</row>
    <row r="427" spans="2:73" x14ac:dyDescent="0.3"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</row>
    <row r="428" spans="2:73" x14ac:dyDescent="0.3"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</row>
    <row r="429" spans="2:73" x14ac:dyDescent="0.3"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</row>
    <row r="430" spans="2:73" x14ac:dyDescent="0.3"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</row>
    <row r="431" spans="2:73" x14ac:dyDescent="0.3"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</row>
    <row r="432" spans="2:73" x14ac:dyDescent="0.3"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</row>
    <row r="433" spans="2:73" x14ac:dyDescent="0.3"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</row>
    <row r="434" spans="2:73" x14ac:dyDescent="0.3"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</row>
    <row r="435" spans="2:73" x14ac:dyDescent="0.3"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</row>
    <row r="436" spans="2:73" x14ac:dyDescent="0.3"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</row>
    <row r="437" spans="2:73" x14ac:dyDescent="0.3"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</row>
    <row r="438" spans="2:73" x14ac:dyDescent="0.3"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</row>
    <row r="439" spans="2:73" x14ac:dyDescent="0.3"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</row>
    <row r="440" spans="2:73" x14ac:dyDescent="0.3"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</row>
    <row r="441" spans="2:73" x14ac:dyDescent="0.3"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</row>
    <row r="442" spans="2:73" x14ac:dyDescent="0.3"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</row>
    <row r="443" spans="2:73" x14ac:dyDescent="0.3"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</row>
    <row r="444" spans="2:73" x14ac:dyDescent="0.3"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</row>
    <row r="445" spans="2:73" x14ac:dyDescent="0.3"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</row>
    <row r="446" spans="2:73" x14ac:dyDescent="0.3"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</row>
    <row r="447" spans="2:73" x14ac:dyDescent="0.3"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</row>
    <row r="448" spans="2:73" x14ac:dyDescent="0.3"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</row>
    <row r="449" spans="2:73" x14ac:dyDescent="0.3"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</row>
    <row r="450" spans="2:73" x14ac:dyDescent="0.3"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</row>
    <row r="451" spans="2:73" x14ac:dyDescent="0.3"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</row>
    <row r="452" spans="2:73" x14ac:dyDescent="0.3"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</row>
    <row r="453" spans="2:73" x14ac:dyDescent="0.3"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</row>
    <row r="454" spans="2:73" x14ac:dyDescent="0.3"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</row>
    <row r="455" spans="2:73" x14ac:dyDescent="0.3"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</row>
    <row r="456" spans="2:73" x14ac:dyDescent="0.3"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</row>
    <row r="457" spans="2:73" x14ac:dyDescent="0.3"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</row>
    <row r="458" spans="2:73" x14ac:dyDescent="0.3"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</row>
    <row r="459" spans="2:73" x14ac:dyDescent="0.3"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</row>
    <row r="460" spans="2:73" x14ac:dyDescent="0.3"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</row>
    <row r="461" spans="2:73" x14ac:dyDescent="0.3"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</row>
    <row r="462" spans="2:73" x14ac:dyDescent="0.3"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</row>
    <row r="463" spans="2:73" x14ac:dyDescent="0.3"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</row>
    <row r="464" spans="2:73" x14ac:dyDescent="0.3"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</row>
    <row r="465" spans="2:73" x14ac:dyDescent="0.3"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</row>
    <row r="466" spans="2:73" x14ac:dyDescent="0.3"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</row>
    <row r="467" spans="2:73" x14ac:dyDescent="0.3"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</row>
    <row r="468" spans="2:73" x14ac:dyDescent="0.3"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</row>
    <row r="469" spans="2:73" x14ac:dyDescent="0.3"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</row>
    <row r="470" spans="2:73" x14ac:dyDescent="0.3"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</row>
    <row r="471" spans="2:73" x14ac:dyDescent="0.3"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</row>
    <row r="472" spans="2:73" x14ac:dyDescent="0.3"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</row>
    <row r="473" spans="2:73" x14ac:dyDescent="0.3"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</row>
    <row r="474" spans="2:73" x14ac:dyDescent="0.3"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</row>
    <row r="475" spans="2:73" x14ac:dyDescent="0.3"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</row>
    <row r="476" spans="2:73" x14ac:dyDescent="0.3"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</row>
    <row r="477" spans="2:73" x14ac:dyDescent="0.3"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</row>
    <row r="478" spans="2:73" x14ac:dyDescent="0.3"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</row>
    <row r="479" spans="2:73" x14ac:dyDescent="0.3"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</row>
    <row r="480" spans="2:73" x14ac:dyDescent="0.3"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</row>
    <row r="481" spans="2:73" x14ac:dyDescent="0.3"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</row>
    <row r="482" spans="2:73" x14ac:dyDescent="0.3"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</row>
    <row r="483" spans="2:73" x14ac:dyDescent="0.3"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</row>
    <row r="484" spans="2:73" x14ac:dyDescent="0.3"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</row>
    <row r="485" spans="2:73" x14ac:dyDescent="0.3"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</row>
    <row r="486" spans="2:73" x14ac:dyDescent="0.3"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</row>
    <row r="487" spans="2:73" x14ac:dyDescent="0.3"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</row>
    <row r="488" spans="2:73" x14ac:dyDescent="0.3"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</row>
    <row r="489" spans="2:73" x14ac:dyDescent="0.3"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</row>
    <row r="490" spans="2:73" x14ac:dyDescent="0.3"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</row>
    <row r="491" spans="2:73" x14ac:dyDescent="0.3"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</row>
    <row r="492" spans="2:73" x14ac:dyDescent="0.3"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</row>
    <row r="493" spans="2:73" x14ac:dyDescent="0.3"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</row>
    <row r="494" spans="2:73" x14ac:dyDescent="0.3"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</row>
    <row r="495" spans="2:73" x14ac:dyDescent="0.3"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</row>
    <row r="496" spans="2:73" x14ac:dyDescent="0.3"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</row>
    <row r="497" spans="2:73" x14ac:dyDescent="0.3"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</row>
    <row r="498" spans="2:73" x14ac:dyDescent="0.3"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</row>
    <row r="499" spans="2:73" x14ac:dyDescent="0.3"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</row>
    <row r="500" spans="2:73" x14ac:dyDescent="0.3"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</row>
    <row r="501" spans="2:73" x14ac:dyDescent="0.3"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</row>
    <row r="502" spans="2:73" x14ac:dyDescent="0.3"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</row>
    <row r="503" spans="2:73" x14ac:dyDescent="0.3"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</row>
    <row r="504" spans="2:73" x14ac:dyDescent="0.3"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</row>
    <row r="505" spans="2:73" x14ac:dyDescent="0.3"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</row>
    <row r="506" spans="2:73" x14ac:dyDescent="0.3"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</row>
    <row r="507" spans="2:73" x14ac:dyDescent="0.3"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</row>
    <row r="508" spans="2:73" x14ac:dyDescent="0.3"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</row>
    <row r="509" spans="2:73" x14ac:dyDescent="0.3"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</row>
    <row r="510" spans="2:73" x14ac:dyDescent="0.3"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</row>
    <row r="511" spans="2:73" x14ac:dyDescent="0.3"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</row>
    <row r="512" spans="2:73" x14ac:dyDescent="0.3"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</row>
    <row r="513" spans="2:73" x14ac:dyDescent="0.3"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</row>
    <row r="514" spans="2:73" x14ac:dyDescent="0.3"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</row>
    <row r="515" spans="2:73" x14ac:dyDescent="0.3"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</row>
    <row r="516" spans="2:73" x14ac:dyDescent="0.3"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</row>
    <row r="517" spans="2:73" x14ac:dyDescent="0.3"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</row>
    <row r="518" spans="2:73" x14ac:dyDescent="0.3"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</row>
    <row r="519" spans="2:73" x14ac:dyDescent="0.3"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</row>
    <row r="520" spans="2:73" x14ac:dyDescent="0.3"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</row>
    <row r="521" spans="2:73" x14ac:dyDescent="0.3"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</row>
    <row r="522" spans="2:73" x14ac:dyDescent="0.3"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</row>
    <row r="523" spans="2:73" x14ac:dyDescent="0.3"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</row>
    <row r="524" spans="2:73" x14ac:dyDescent="0.3"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</row>
    <row r="525" spans="2:73" x14ac:dyDescent="0.3"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</row>
    <row r="526" spans="2:73" x14ac:dyDescent="0.3"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</row>
    <row r="527" spans="2:73" x14ac:dyDescent="0.3"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</row>
    <row r="528" spans="2:73" x14ac:dyDescent="0.3"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</row>
    <row r="529" spans="2:73" x14ac:dyDescent="0.3"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</row>
    <row r="530" spans="2:73" x14ac:dyDescent="0.3"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</row>
    <row r="531" spans="2:73" x14ac:dyDescent="0.3"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</row>
    <row r="532" spans="2:73" x14ac:dyDescent="0.3"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</row>
    <row r="533" spans="2:73" x14ac:dyDescent="0.3"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</row>
    <row r="534" spans="2:73" x14ac:dyDescent="0.3"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</row>
    <row r="535" spans="2:73" x14ac:dyDescent="0.3"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</row>
    <row r="536" spans="2:73" x14ac:dyDescent="0.3"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</row>
    <row r="537" spans="2:73" x14ac:dyDescent="0.3"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</row>
    <row r="538" spans="2:73" x14ac:dyDescent="0.3"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</row>
    <row r="539" spans="2:73" x14ac:dyDescent="0.3"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</row>
    <row r="540" spans="2:73" x14ac:dyDescent="0.3"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</row>
    <row r="541" spans="2:73" x14ac:dyDescent="0.3"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</row>
    <row r="542" spans="2:73" x14ac:dyDescent="0.3"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</row>
    <row r="543" spans="2:73" x14ac:dyDescent="0.3"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</row>
    <row r="544" spans="2:73" x14ac:dyDescent="0.3"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</row>
    <row r="545" spans="2:73" x14ac:dyDescent="0.3"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</row>
    <row r="546" spans="2:73" x14ac:dyDescent="0.3"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</row>
    <row r="547" spans="2:73" x14ac:dyDescent="0.3"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</row>
    <row r="548" spans="2:73" x14ac:dyDescent="0.3"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</row>
    <row r="549" spans="2:73" x14ac:dyDescent="0.3"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</row>
    <row r="550" spans="2:73" x14ac:dyDescent="0.3"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</row>
    <row r="551" spans="2:73" x14ac:dyDescent="0.3"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</row>
    <row r="552" spans="2:73" x14ac:dyDescent="0.3"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</row>
    <row r="553" spans="2:73" x14ac:dyDescent="0.3"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</row>
    <row r="554" spans="2:73" x14ac:dyDescent="0.3"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</row>
    <row r="555" spans="2:73" x14ac:dyDescent="0.3"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</row>
    <row r="556" spans="2:73" x14ac:dyDescent="0.3"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</row>
    <row r="557" spans="2:73" x14ac:dyDescent="0.3"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</row>
    <row r="558" spans="2:73" x14ac:dyDescent="0.3"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</row>
    <row r="559" spans="2:73" x14ac:dyDescent="0.3"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</row>
    <row r="560" spans="2:73" x14ac:dyDescent="0.3"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</row>
    <row r="561" spans="2:73" x14ac:dyDescent="0.3"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</row>
    <row r="562" spans="2:73" x14ac:dyDescent="0.3"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</row>
    <row r="563" spans="2:73" x14ac:dyDescent="0.3"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</row>
    <row r="564" spans="2:73" x14ac:dyDescent="0.3"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</row>
    <row r="565" spans="2:73" x14ac:dyDescent="0.3"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</row>
    <row r="566" spans="2:73" x14ac:dyDescent="0.3"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</row>
    <row r="567" spans="2:73" x14ac:dyDescent="0.3"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</row>
    <row r="568" spans="2:73" x14ac:dyDescent="0.3"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</row>
    <row r="569" spans="2:73" x14ac:dyDescent="0.3"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</row>
    <row r="570" spans="2:73" x14ac:dyDescent="0.3"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</row>
    <row r="571" spans="2:73" x14ac:dyDescent="0.3"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</row>
    <row r="572" spans="2:73" x14ac:dyDescent="0.3"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</row>
    <row r="573" spans="2:73" x14ac:dyDescent="0.3"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</row>
    <row r="574" spans="2:73" x14ac:dyDescent="0.3"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</row>
    <row r="575" spans="2:73" x14ac:dyDescent="0.3"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</row>
    <row r="576" spans="2:73" x14ac:dyDescent="0.3"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</row>
    <row r="577" spans="2:73" x14ac:dyDescent="0.3"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</row>
    <row r="578" spans="2:73" x14ac:dyDescent="0.3"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</row>
    <row r="579" spans="2:73" x14ac:dyDescent="0.3"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</row>
    <row r="580" spans="2:73" x14ac:dyDescent="0.3"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</row>
    <row r="581" spans="2:73" x14ac:dyDescent="0.3"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</row>
    <row r="582" spans="2:73" x14ac:dyDescent="0.3"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</row>
    <row r="583" spans="2:73" x14ac:dyDescent="0.3"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</row>
    <row r="584" spans="2:73" x14ac:dyDescent="0.3"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</row>
    <row r="585" spans="2:73" x14ac:dyDescent="0.3"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</row>
    <row r="586" spans="2:73" x14ac:dyDescent="0.3"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</row>
    <row r="587" spans="2:73" x14ac:dyDescent="0.3"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</row>
    <row r="588" spans="2:73" x14ac:dyDescent="0.3"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</row>
    <row r="589" spans="2:73" x14ac:dyDescent="0.3"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</row>
    <row r="590" spans="2:73" x14ac:dyDescent="0.3"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</row>
    <row r="591" spans="2:73" x14ac:dyDescent="0.3"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</row>
    <row r="592" spans="2:73" x14ac:dyDescent="0.3"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</row>
    <row r="593" spans="2:73" x14ac:dyDescent="0.3"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</row>
    <row r="594" spans="2:73" x14ac:dyDescent="0.3"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</row>
    <row r="595" spans="2:73" x14ac:dyDescent="0.3"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</row>
    <row r="596" spans="2:73" x14ac:dyDescent="0.3"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</row>
    <row r="597" spans="2:73" x14ac:dyDescent="0.3"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</row>
    <row r="598" spans="2:73" x14ac:dyDescent="0.3"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</row>
    <row r="599" spans="2:73" x14ac:dyDescent="0.3"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</row>
    <row r="600" spans="2:73" x14ac:dyDescent="0.3"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</row>
    <row r="601" spans="2:73" x14ac:dyDescent="0.3"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</row>
    <row r="602" spans="2:73" x14ac:dyDescent="0.3"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</row>
    <row r="603" spans="2:73" x14ac:dyDescent="0.3"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</row>
    <row r="604" spans="2:73" x14ac:dyDescent="0.3"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</row>
    <row r="605" spans="2:73" x14ac:dyDescent="0.3"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</row>
    <row r="606" spans="2:73" x14ac:dyDescent="0.3"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</row>
    <row r="607" spans="2:73" x14ac:dyDescent="0.3"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</row>
    <row r="608" spans="2:73" x14ac:dyDescent="0.3"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</row>
    <row r="609" spans="2:73" x14ac:dyDescent="0.3"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</row>
    <row r="610" spans="2:73" x14ac:dyDescent="0.3"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</row>
    <row r="611" spans="2:73" x14ac:dyDescent="0.3"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</row>
    <row r="612" spans="2:73" x14ac:dyDescent="0.3"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</row>
    <row r="613" spans="2:73" x14ac:dyDescent="0.3"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</row>
    <row r="614" spans="2:73" x14ac:dyDescent="0.3"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</row>
    <row r="615" spans="2:73" x14ac:dyDescent="0.3"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</row>
    <row r="616" spans="2:73" x14ac:dyDescent="0.3"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</row>
    <row r="617" spans="2:73" x14ac:dyDescent="0.3"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</row>
    <row r="618" spans="2:73" x14ac:dyDescent="0.3"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</row>
    <row r="619" spans="2:73" x14ac:dyDescent="0.3"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</row>
    <row r="620" spans="2:73" x14ac:dyDescent="0.3"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</row>
    <row r="621" spans="2:73" x14ac:dyDescent="0.3"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</row>
    <row r="622" spans="2:73" x14ac:dyDescent="0.3"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</row>
    <row r="623" spans="2:73" x14ac:dyDescent="0.3"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</row>
    <row r="624" spans="2:73" x14ac:dyDescent="0.3"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</row>
    <row r="625" spans="2:73" x14ac:dyDescent="0.3"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</row>
    <row r="626" spans="2:73" x14ac:dyDescent="0.3"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</row>
    <row r="627" spans="2:73" x14ac:dyDescent="0.3"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</row>
    <row r="628" spans="2:73" x14ac:dyDescent="0.3"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</row>
    <row r="629" spans="2:73" x14ac:dyDescent="0.3"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</row>
    <row r="630" spans="2:73" x14ac:dyDescent="0.3"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</row>
    <row r="631" spans="2:73" x14ac:dyDescent="0.3"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</row>
    <row r="632" spans="2:73" x14ac:dyDescent="0.3"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</row>
    <row r="633" spans="2:73" x14ac:dyDescent="0.3"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</row>
    <row r="634" spans="2:73" x14ac:dyDescent="0.3"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</row>
    <row r="635" spans="2:73" x14ac:dyDescent="0.3"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</row>
    <row r="636" spans="2:73" x14ac:dyDescent="0.3"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</row>
    <row r="637" spans="2:73" x14ac:dyDescent="0.3"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</row>
    <row r="638" spans="2:73" x14ac:dyDescent="0.3"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</row>
    <row r="639" spans="2:73" x14ac:dyDescent="0.3"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</row>
    <row r="640" spans="2:73" x14ac:dyDescent="0.3"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</row>
    <row r="641" spans="2:73" x14ac:dyDescent="0.3"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</row>
    <row r="642" spans="2:73" x14ac:dyDescent="0.3"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</row>
    <row r="643" spans="2:73" x14ac:dyDescent="0.3"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</row>
    <row r="644" spans="2:73" x14ac:dyDescent="0.3"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</row>
    <row r="645" spans="2:73" x14ac:dyDescent="0.3"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</row>
    <row r="646" spans="2:73" x14ac:dyDescent="0.3"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</row>
    <row r="647" spans="2:73" x14ac:dyDescent="0.3"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</row>
    <row r="648" spans="2:73" x14ac:dyDescent="0.3"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</row>
    <row r="649" spans="2:73" x14ac:dyDescent="0.3"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</row>
    <row r="650" spans="2:73" x14ac:dyDescent="0.3"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</row>
    <row r="651" spans="2:73" x14ac:dyDescent="0.3"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</row>
    <row r="652" spans="2:73" x14ac:dyDescent="0.3"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</row>
    <row r="653" spans="2:73" x14ac:dyDescent="0.3"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</row>
    <row r="654" spans="2:73" x14ac:dyDescent="0.3"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</row>
    <row r="655" spans="2:73" x14ac:dyDescent="0.3"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</row>
    <row r="656" spans="2:73" x14ac:dyDescent="0.3"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</row>
    <row r="657" spans="2:73" x14ac:dyDescent="0.3"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</row>
    <row r="658" spans="2:73" x14ac:dyDescent="0.3"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</row>
    <row r="659" spans="2:73" x14ac:dyDescent="0.3"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</row>
    <row r="660" spans="2:73" x14ac:dyDescent="0.3"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</row>
    <row r="661" spans="2:73" x14ac:dyDescent="0.3"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</row>
    <row r="662" spans="2:73" x14ac:dyDescent="0.3"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</row>
    <row r="663" spans="2:73" x14ac:dyDescent="0.3"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</row>
    <row r="664" spans="2:73" x14ac:dyDescent="0.3"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</row>
    <row r="665" spans="2:73" x14ac:dyDescent="0.3"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</row>
    <row r="666" spans="2:73" x14ac:dyDescent="0.3"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</row>
    <row r="667" spans="2:73" x14ac:dyDescent="0.3"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</row>
    <row r="668" spans="2:73" x14ac:dyDescent="0.3"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</row>
    <row r="669" spans="2:73" x14ac:dyDescent="0.3"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</row>
    <row r="670" spans="2:73" x14ac:dyDescent="0.3"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</row>
    <row r="671" spans="2:73" x14ac:dyDescent="0.3"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</row>
    <row r="672" spans="2:73" x14ac:dyDescent="0.3"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</row>
    <row r="673" spans="2:73" x14ac:dyDescent="0.3"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</row>
    <row r="674" spans="2:73" x14ac:dyDescent="0.3"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</row>
    <row r="675" spans="2:73" x14ac:dyDescent="0.3"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</row>
    <row r="676" spans="2:73" x14ac:dyDescent="0.3"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</row>
    <row r="677" spans="2:73" x14ac:dyDescent="0.3"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</row>
    <row r="678" spans="2:73" x14ac:dyDescent="0.3"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</row>
    <row r="679" spans="2:73" x14ac:dyDescent="0.3"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</row>
    <row r="680" spans="2:73" x14ac:dyDescent="0.3"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</row>
    <row r="681" spans="2:73" x14ac:dyDescent="0.3"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</row>
    <row r="682" spans="2:73" x14ac:dyDescent="0.3"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</row>
    <row r="683" spans="2:73" x14ac:dyDescent="0.3"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</row>
    <row r="684" spans="2:73" x14ac:dyDescent="0.3"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</row>
    <row r="685" spans="2:73" x14ac:dyDescent="0.3"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</row>
    <row r="686" spans="2:73" x14ac:dyDescent="0.3"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</row>
    <row r="687" spans="2:73" x14ac:dyDescent="0.3"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</row>
    <row r="688" spans="2:73" x14ac:dyDescent="0.3"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</row>
    <row r="689" spans="2:73" x14ac:dyDescent="0.3"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</row>
    <row r="690" spans="2:73" x14ac:dyDescent="0.3"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</row>
    <row r="691" spans="2:73" x14ac:dyDescent="0.3"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</row>
    <row r="692" spans="2:73" x14ac:dyDescent="0.3"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</row>
    <row r="693" spans="2:73" x14ac:dyDescent="0.3"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</row>
    <row r="694" spans="2:73" x14ac:dyDescent="0.3"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</row>
    <row r="695" spans="2:73" x14ac:dyDescent="0.3"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</row>
    <row r="696" spans="2:73" x14ac:dyDescent="0.3"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</row>
    <row r="697" spans="2:73" x14ac:dyDescent="0.3"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</row>
    <row r="698" spans="2:73" x14ac:dyDescent="0.3"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</row>
    <row r="699" spans="2:73" x14ac:dyDescent="0.3"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</row>
    <row r="700" spans="2:73" x14ac:dyDescent="0.3"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</row>
    <row r="701" spans="2:73" x14ac:dyDescent="0.3"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</row>
    <row r="702" spans="2:73" x14ac:dyDescent="0.3"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</row>
    <row r="703" spans="2:73" x14ac:dyDescent="0.3"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</row>
    <row r="704" spans="2:73" x14ac:dyDescent="0.3"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</row>
    <row r="705" spans="2:73" x14ac:dyDescent="0.3"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1"/>
    </row>
    <row r="706" spans="2:73" x14ac:dyDescent="0.3"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</row>
    <row r="707" spans="2:73" x14ac:dyDescent="0.3"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</row>
    <row r="708" spans="2:73" x14ac:dyDescent="0.3"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21"/>
    </row>
    <row r="709" spans="2:73" x14ac:dyDescent="0.3"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</row>
    <row r="710" spans="2:73" x14ac:dyDescent="0.3"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1"/>
    </row>
    <row r="711" spans="2:73" x14ac:dyDescent="0.3"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1"/>
    </row>
    <row r="712" spans="2:73" x14ac:dyDescent="0.3"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1"/>
    </row>
    <row r="713" spans="2:73" x14ac:dyDescent="0.3"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1"/>
    </row>
    <row r="714" spans="2:73" x14ac:dyDescent="0.3"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21"/>
    </row>
    <row r="715" spans="2:73" x14ac:dyDescent="0.3"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1"/>
    </row>
    <row r="716" spans="2:73" x14ac:dyDescent="0.3"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21"/>
    </row>
    <row r="717" spans="2:73" x14ac:dyDescent="0.3"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</row>
    <row r="718" spans="2:73" x14ac:dyDescent="0.3"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21"/>
    </row>
    <row r="719" spans="2:73" x14ac:dyDescent="0.3"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21"/>
    </row>
    <row r="720" spans="2:73" x14ac:dyDescent="0.3"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1"/>
    </row>
    <row r="721" spans="2:73" x14ac:dyDescent="0.3"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21"/>
    </row>
    <row r="722" spans="2:73" x14ac:dyDescent="0.3"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1"/>
    </row>
    <row r="723" spans="2:73" x14ac:dyDescent="0.3"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21"/>
    </row>
    <row r="724" spans="2:73" x14ac:dyDescent="0.3"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21"/>
    </row>
    <row r="725" spans="2:73" x14ac:dyDescent="0.3"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21"/>
    </row>
    <row r="726" spans="2:73" x14ac:dyDescent="0.3"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21"/>
    </row>
    <row r="727" spans="2:73" x14ac:dyDescent="0.3"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21"/>
    </row>
    <row r="728" spans="2:73" x14ac:dyDescent="0.3"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21"/>
    </row>
    <row r="729" spans="2:73" x14ac:dyDescent="0.3"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1"/>
    </row>
    <row r="730" spans="2:73" x14ac:dyDescent="0.3"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1"/>
    </row>
    <row r="731" spans="2:73" x14ac:dyDescent="0.3"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21"/>
    </row>
    <row r="732" spans="2:73" x14ac:dyDescent="0.3"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21"/>
    </row>
    <row r="733" spans="2:73" x14ac:dyDescent="0.3"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1"/>
    </row>
    <row r="734" spans="2:73" x14ac:dyDescent="0.3"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21"/>
    </row>
    <row r="735" spans="2:73" x14ac:dyDescent="0.3"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21"/>
    </row>
    <row r="736" spans="2:73" x14ac:dyDescent="0.3"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21"/>
    </row>
    <row r="737" spans="2:73" x14ac:dyDescent="0.3"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21"/>
    </row>
    <row r="738" spans="2:73" x14ac:dyDescent="0.3"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21"/>
    </row>
    <row r="739" spans="2:73" x14ac:dyDescent="0.3"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</row>
    <row r="740" spans="2:73" x14ac:dyDescent="0.3"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21"/>
    </row>
    <row r="741" spans="2:73" x14ac:dyDescent="0.3"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1"/>
    </row>
    <row r="742" spans="2:73" x14ac:dyDescent="0.3"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1"/>
    </row>
    <row r="743" spans="2:73" x14ac:dyDescent="0.3"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21"/>
    </row>
    <row r="744" spans="2:73" x14ac:dyDescent="0.3"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21"/>
    </row>
    <row r="745" spans="2:73" x14ac:dyDescent="0.3"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21"/>
    </row>
    <row r="746" spans="2:73" x14ac:dyDescent="0.3"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1"/>
    </row>
    <row r="747" spans="2:73" x14ac:dyDescent="0.3"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21"/>
    </row>
    <row r="748" spans="2:73" x14ac:dyDescent="0.3"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21"/>
    </row>
    <row r="749" spans="2:73" x14ac:dyDescent="0.3"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21"/>
    </row>
    <row r="750" spans="2:73" x14ac:dyDescent="0.3"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21"/>
    </row>
    <row r="751" spans="2:73" x14ac:dyDescent="0.3"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21"/>
    </row>
    <row r="752" spans="2:73" x14ac:dyDescent="0.3"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21"/>
    </row>
    <row r="753" spans="2:73" x14ac:dyDescent="0.3"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</row>
    <row r="754" spans="2:73" x14ac:dyDescent="0.3"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1"/>
    </row>
    <row r="755" spans="2:73" x14ac:dyDescent="0.3"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1"/>
    </row>
    <row r="756" spans="2:73" x14ac:dyDescent="0.3"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1"/>
    </row>
    <row r="757" spans="2:73" x14ac:dyDescent="0.3"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21"/>
    </row>
    <row r="758" spans="2:73" x14ac:dyDescent="0.3"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21"/>
    </row>
    <row r="759" spans="2:73" x14ac:dyDescent="0.3"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21"/>
    </row>
    <row r="760" spans="2:73" x14ac:dyDescent="0.3"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1"/>
    </row>
    <row r="761" spans="2:73" x14ac:dyDescent="0.3"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21"/>
    </row>
    <row r="762" spans="2:73" x14ac:dyDescent="0.3"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1"/>
    </row>
    <row r="763" spans="2:73" x14ac:dyDescent="0.3"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21"/>
    </row>
    <row r="764" spans="2:73" x14ac:dyDescent="0.3"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1"/>
    </row>
    <row r="765" spans="2:73" x14ac:dyDescent="0.3"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1"/>
    </row>
    <row r="766" spans="2:73" x14ac:dyDescent="0.3"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</row>
    <row r="767" spans="2:73" x14ac:dyDescent="0.3"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</row>
    <row r="768" spans="2:73" x14ac:dyDescent="0.3"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</row>
    <row r="769" spans="2:73" x14ac:dyDescent="0.3"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21"/>
    </row>
    <row r="770" spans="2:73" x14ac:dyDescent="0.3"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21"/>
    </row>
    <row r="771" spans="2:73" x14ac:dyDescent="0.3"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21"/>
    </row>
    <row r="772" spans="2:73" x14ac:dyDescent="0.3"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1"/>
    </row>
    <row r="773" spans="2:73" x14ac:dyDescent="0.3"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1"/>
    </row>
    <row r="774" spans="2:73" x14ac:dyDescent="0.3"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21"/>
    </row>
    <row r="775" spans="2:73" x14ac:dyDescent="0.3"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21"/>
    </row>
    <row r="776" spans="2:73" x14ac:dyDescent="0.3"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21"/>
    </row>
    <row r="777" spans="2:73" x14ac:dyDescent="0.3"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21"/>
    </row>
    <row r="778" spans="2:73" x14ac:dyDescent="0.3"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1"/>
    </row>
    <row r="779" spans="2:73" x14ac:dyDescent="0.3"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21"/>
    </row>
    <row r="780" spans="2:73" x14ac:dyDescent="0.3"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1"/>
    </row>
    <row r="781" spans="2:73" x14ac:dyDescent="0.3"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</row>
    <row r="782" spans="2:73" x14ac:dyDescent="0.3"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1"/>
    </row>
    <row r="783" spans="2:73" x14ac:dyDescent="0.3"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21"/>
    </row>
    <row r="784" spans="2:73" x14ac:dyDescent="0.3"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21"/>
    </row>
    <row r="785" spans="2:73" x14ac:dyDescent="0.3"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21"/>
    </row>
    <row r="786" spans="2:73" x14ac:dyDescent="0.3"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1"/>
    </row>
    <row r="787" spans="2:73" x14ac:dyDescent="0.3"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21"/>
    </row>
    <row r="788" spans="2:73" x14ac:dyDescent="0.3"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21"/>
    </row>
    <row r="789" spans="2:73" x14ac:dyDescent="0.3"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21"/>
    </row>
    <row r="790" spans="2:73" x14ac:dyDescent="0.3"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21"/>
    </row>
    <row r="791" spans="2:73" x14ac:dyDescent="0.3"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21"/>
    </row>
    <row r="792" spans="2:73" x14ac:dyDescent="0.3"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21"/>
    </row>
    <row r="793" spans="2:73" x14ac:dyDescent="0.3"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21"/>
    </row>
    <row r="794" spans="2:73" x14ac:dyDescent="0.3"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1"/>
    </row>
    <row r="795" spans="2:73" x14ac:dyDescent="0.3"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21"/>
    </row>
    <row r="796" spans="2:73" x14ac:dyDescent="0.3"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1"/>
    </row>
    <row r="797" spans="2:73" x14ac:dyDescent="0.3"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</row>
    <row r="798" spans="2:73" x14ac:dyDescent="0.3"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21"/>
    </row>
    <row r="799" spans="2:73" x14ac:dyDescent="0.3"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1"/>
    </row>
    <row r="800" spans="2:73" x14ac:dyDescent="0.3"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1"/>
    </row>
    <row r="801" spans="2:73" x14ac:dyDescent="0.3"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21"/>
    </row>
    <row r="802" spans="2:73" x14ac:dyDescent="0.3"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21"/>
    </row>
    <row r="803" spans="2:73" x14ac:dyDescent="0.3"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21"/>
    </row>
    <row r="804" spans="2:73" x14ac:dyDescent="0.3"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21"/>
    </row>
    <row r="805" spans="2:73" x14ac:dyDescent="0.3"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21"/>
    </row>
    <row r="806" spans="2:73" x14ac:dyDescent="0.3"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21"/>
    </row>
    <row r="807" spans="2:73" x14ac:dyDescent="0.3"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1"/>
    </row>
    <row r="808" spans="2:73" x14ac:dyDescent="0.3"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21"/>
    </row>
    <row r="809" spans="2:73" x14ac:dyDescent="0.3"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1"/>
    </row>
    <row r="810" spans="2:73" x14ac:dyDescent="0.3"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21"/>
    </row>
    <row r="811" spans="2:73" x14ac:dyDescent="0.3"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21"/>
    </row>
    <row r="812" spans="2:73" x14ac:dyDescent="0.3"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</row>
    <row r="813" spans="2:73" x14ac:dyDescent="0.3"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1"/>
    </row>
    <row r="814" spans="2:73" x14ac:dyDescent="0.3"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21"/>
    </row>
    <row r="815" spans="2:73" x14ac:dyDescent="0.3"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21"/>
    </row>
    <row r="816" spans="2:73" x14ac:dyDescent="0.3"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21"/>
    </row>
    <row r="817" spans="2:73" x14ac:dyDescent="0.3"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1"/>
    </row>
    <row r="818" spans="2:73" x14ac:dyDescent="0.3"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21"/>
    </row>
    <row r="819" spans="2:73" x14ac:dyDescent="0.3"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21"/>
    </row>
    <row r="820" spans="2:73" x14ac:dyDescent="0.3"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1"/>
    </row>
    <row r="821" spans="2:73" x14ac:dyDescent="0.3"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21"/>
    </row>
    <row r="822" spans="2:73" x14ac:dyDescent="0.3"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1"/>
    </row>
    <row r="823" spans="2:73" x14ac:dyDescent="0.3"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  <c r="BR823" s="21"/>
      <c r="BS823" s="21"/>
      <c r="BT823" s="21"/>
      <c r="BU823" s="21"/>
    </row>
    <row r="824" spans="2:73" x14ac:dyDescent="0.3"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1"/>
    </row>
    <row r="825" spans="2:73" x14ac:dyDescent="0.3"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21"/>
    </row>
    <row r="826" spans="2:73" x14ac:dyDescent="0.3"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1"/>
    </row>
    <row r="827" spans="2:73" x14ac:dyDescent="0.3"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21"/>
    </row>
    <row r="828" spans="2:73" x14ac:dyDescent="0.3"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/>
      <c r="BS828" s="21"/>
      <c r="BT828" s="21"/>
      <c r="BU828" s="21"/>
    </row>
    <row r="829" spans="2:73" x14ac:dyDescent="0.3"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1"/>
    </row>
    <row r="830" spans="2:73" x14ac:dyDescent="0.3"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/>
      <c r="BT830" s="21"/>
      <c r="BU830" s="21"/>
    </row>
    <row r="831" spans="2:73" x14ac:dyDescent="0.3"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1"/>
    </row>
    <row r="832" spans="2:73" x14ac:dyDescent="0.3"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21"/>
      <c r="BJ832" s="21"/>
      <c r="BK832" s="21"/>
      <c r="BL832" s="21"/>
      <c r="BM832" s="21"/>
      <c r="BN832" s="21"/>
      <c r="BO832" s="21"/>
      <c r="BP832" s="21"/>
      <c r="BQ832" s="21"/>
      <c r="BR832" s="21"/>
      <c r="BS832" s="21"/>
      <c r="BT832" s="21"/>
      <c r="BU832" s="21"/>
    </row>
    <row r="833" spans="2:73" x14ac:dyDescent="0.3"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  <c r="BG833" s="21"/>
      <c r="BH833" s="21"/>
      <c r="BI833" s="21"/>
      <c r="BJ833" s="21"/>
      <c r="BK833" s="21"/>
      <c r="BL833" s="21"/>
      <c r="BM833" s="21"/>
      <c r="BN833" s="21"/>
      <c r="BO833" s="21"/>
      <c r="BP833" s="21"/>
      <c r="BQ833" s="21"/>
      <c r="BR833" s="21"/>
      <c r="BS833" s="21"/>
      <c r="BT833" s="21"/>
      <c r="BU833" s="21"/>
    </row>
    <row r="834" spans="2:73" x14ac:dyDescent="0.3"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  <c r="BG834" s="21"/>
      <c r="BH834" s="21"/>
      <c r="BI834" s="21"/>
      <c r="BJ834" s="21"/>
      <c r="BK834" s="21"/>
      <c r="BL834" s="21"/>
      <c r="BM834" s="21"/>
      <c r="BN834" s="21"/>
      <c r="BO834" s="21"/>
      <c r="BP834" s="21"/>
      <c r="BQ834" s="21"/>
      <c r="BR834" s="21"/>
      <c r="BS834" s="21"/>
      <c r="BT834" s="21"/>
      <c r="BU834" s="21"/>
    </row>
    <row r="835" spans="2:73" x14ac:dyDescent="0.3"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  <c r="BI835" s="21"/>
      <c r="BJ835" s="21"/>
      <c r="BK835" s="21"/>
      <c r="BL835" s="21"/>
      <c r="BM835" s="21"/>
      <c r="BN835" s="21"/>
      <c r="BO835" s="21"/>
      <c r="BP835" s="21"/>
      <c r="BQ835" s="21"/>
      <c r="BR835" s="21"/>
      <c r="BS835" s="21"/>
      <c r="BT835" s="21"/>
      <c r="BU835" s="21"/>
    </row>
    <row r="836" spans="2:73" x14ac:dyDescent="0.3"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  <c r="BI836" s="21"/>
      <c r="BJ836" s="21"/>
      <c r="BK836" s="21"/>
      <c r="BL836" s="21"/>
      <c r="BM836" s="21"/>
      <c r="BN836" s="21"/>
      <c r="BO836" s="21"/>
      <c r="BP836" s="21"/>
      <c r="BQ836" s="21"/>
      <c r="BR836" s="21"/>
      <c r="BS836" s="21"/>
      <c r="BT836" s="21"/>
      <c r="BU836" s="21"/>
    </row>
    <row r="837" spans="2:73" x14ac:dyDescent="0.3"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  <c r="BG837" s="21"/>
      <c r="BH837" s="21"/>
      <c r="BI837" s="21"/>
      <c r="BJ837" s="21"/>
      <c r="BK837" s="21"/>
      <c r="BL837" s="21"/>
      <c r="BM837" s="21"/>
      <c r="BN837" s="21"/>
      <c r="BO837" s="21"/>
      <c r="BP837" s="21"/>
      <c r="BQ837" s="21"/>
      <c r="BR837" s="21"/>
      <c r="BS837" s="21"/>
      <c r="BT837" s="21"/>
      <c r="BU837" s="21"/>
    </row>
    <row r="838" spans="2:73" x14ac:dyDescent="0.3"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  <c r="BI838" s="21"/>
      <c r="BJ838" s="21"/>
      <c r="BK838" s="21"/>
      <c r="BL838" s="21"/>
      <c r="BM838" s="21"/>
      <c r="BN838" s="21"/>
      <c r="BO838" s="21"/>
      <c r="BP838" s="21"/>
      <c r="BQ838" s="21"/>
      <c r="BR838" s="21"/>
      <c r="BS838" s="21"/>
      <c r="BT838" s="21"/>
      <c r="BU838" s="21"/>
    </row>
    <row r="839" spans="2:73" x14ac:dyDescent="0.3"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  <c r="BG839" s="21"/>
      <c r="BH839" s="21"/>
      <c r="BI839" s="21"/>
      <c r="BJ839" s="21"/>
      <c r="BK839" s="21"/>
      <c r="BL839" s="21"/>
      <c r="BM839" s="21"/>
      <c r="BN839" s="21"/>
      <c r="BO839" s="21"/>
      <c r="BP839" s="21"/>
      <c r="BQ839" s="21"/>
      <c r="BR839" s="21"/>
      <c r="BS839" s="21"/>
      <c r="BT839" s="21"/>
      <c r="BU839" s="21"/>
    </row>
    <row r="840" spans="2:73" x14ac:dyDescent="0.3"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  <c r="BI840" s="21"/>
      <c r="BJ840" s="21"/>
      <c r="BK840" s="21"/>
      <c r="BL840" s="21"/>
      <c r="BM840" s="21"/>
      <c r="BN840" s="21"/>
      <c r="BO840" s="21"/>
      <c r="BP840" s="21"/>
      <c r="BQ840" s="21"/>
      <c r="BR840" s="21"/>
      <c r="BS840" s="21"/>
      <c r="BT840" s="21"/>
      <c r="BU840" s="21"/>
    </row>
    <row r="841" spans="2:73" x14ac:dyDescent="0.3"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  <c r="BG841" s="21"/>
      <c r="BH841" s="21"/>
      <c r="BI841" s="21"/>
      <c r="BJ841" s="21"/>
      <c r="BK841" s="21"/>
      <c r="BL841" s="21"/>
      <c r="BM841" s="21"/>
      <c r="BN841" s="21"/>
      <c r="BO841" s="21"/>
      <c r="BP841" s="21"/>
      <c r="BQ841" s="21"/>
      <c r="BR841" s="21"/>
      <c r="BS841" s="21"/>
      <c r="BT841" s="21"/>
      <c r="BU841" s="21"/>
    </row>
    <row r="842" spans="2:73" x14ac:dyDescent="0.3"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  <c r="BG842" s="21"/>
      <c r="BH842" s="21"/>
      <c r="BI842" s="21"/>
      <c r="BJ842" s="21"/>
      <c r="BK842" s="21"/>
      <c r="BL842" s="21"/>
      <c r="BM842" s="21"/>
      <c r="BN842" s="21"/>
      <c r="BO842" s="21"/>
      <c r="BP842" s="21"/>
      <c r="BQ842" s="21"/>
      <c r="BR842" s="21"/>
      <c r="BS842" s="21"/>
      <c r="BT842" s="21"/>
      <c r="BU842" s="21"/>
    </row>
    <row r="843" spans="2:73" x14ac:dyDescent="0.3"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  <c r="BI843" s="21"/>
      <c r="BJ843" s="21"/>
      <c r="BK843" s="21"/>
      <c r="BL843" s="21"/>
      <c r="BM843" s="21"/>
      <c r="BN843" s="21"/>
      <c r="BO843" s="21"/>
      <c r="BP843" s="21"/>
      <c r="BQ843" s="21"/>
      <c r="BR843" s="21"/>
      <c r="BS843" s="21"/>
      <c r="BT843" s="21"/>
      <c r="BU843" s="21"/>
    </row>
    <row r="844" spans="2:73" x14ac:dyDescent="0.3"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  <c r="BG844" s="21"/>
      <c r="BH844" s="21"/>
      <c r="BI844" s="21"/>
      <c r="BJ844" s="21"/>
      <c r="BK844" s="21"/>
      <c r="BL844" s="21"/>
      <c r="BM844" s="21"/>
      <c r="BN844" s="21"/>
      <c r="BO844" s="21"/>
      <c r="BP844" s="21"/>
      <c r="BQ844" s="21"/>
      <c r="BR844" s="21"/>
      <c r="BS844" s="21"/>
      <c r="BT844" s="21"/>
      <c r="BU844" s="21"/>
    </row>
    <row r="845" spans="2:73" x14ac:dyDescent="0.3"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  <c r="BI845" s="21"/>
      <c r="BJ845" s="21"/>
      <c r="BK845" s="21"/>
      <c r="BL845" s="21"/>
      <c r="BM845" s="21"/>
      <c r="BN845" s="21"/>
      <c r="BO845" s="21"/>
      <c r="BP845" s="21"/>
      <c r="BQ845" s="21"/>
      <c r="BR845" s="21"/>
      <c r="BS845" s="21"/>
      <c r="BT845" s="21"/>
      <c r="BU845" s="21"/>
    </row>
    <row r="846" spans="2:73" x14ac:dyDescent="0.3"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  <c r="BI846" s="21"/>
      <c r="BJ846" s="21"/>
      <c r="BK846" s="21"/>
      <c r="BL846" s="21"/>
      <c r="BM846" s="21"/>
      <c r="BN846" s="21"/>
      <c r="BO846" s="21"/>
      <c r="BP846" s="21"/>
      <c r="BQ846" s="21"/>
      <c r="BR846" s="21"/>
      <c r="BS846" s="21"/>
      <c r="BT846" s="21"/>
      <c r="BU846" s="21"/>
    </row>
    <row r="847" spans="2:73" x14ac:dyDescent="0.3"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  <c r="BI847" s="21"/>
      <c r="BJ847" s="21"/>
      <c r="BK847" s="21"/>
      <c r="BL847" s="21"/>
      <c r="BM847" s="21"/>
      <c r="BN847" s="21"/>
      <c r="BO847" s="21"/>
      <c r="BP847" s="21"/>
      <c r="BQ847" s="21"/>
      <c r="BR847" s="21"/>
      <c r="BS847" s="21"/>
      <c r="BT847" s="21"/>
      <c r="BU847" s="21"/>
    </row>
    <row r="848" spans="2:73" x14ac:dyDescent="0.3"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  <c r="BI848" s="21"/>
      <c r="BJ848" s="21"/>
      <c r="BK848" s="21"/>
      <c r="BL848" s="21"/>
      <c r="BM848" s="21"/>
      <c r="BN848" s="21"/>
      <c r="BO848" s="21"/>
      <c r="BP848" s="21"/>
      <c r="BQ848" s="21"/>
      <c r="BR848" s="21"/>
      <c r="BS848" s="21"/>
      <c r="BT848" s="21"/>
      <c r="BU848" s="21"/>
    </row>
    <row r="849" spans="2:73" x14ac:dyDescent="0.3"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21"/>
      <c r="BJ849" s="21"/>
      <c r="BK849" s="21"/>
      <c r="BL849" s="21"/>
      <c r="BM849" s="21"/>
      <c r="BN849" s="21"/>
      <c r="BO849" s="21"/>
      <c r="BP849" s="21"/>
      <c r="BQ849" s="21"/>
      <c r="BR849" s="21"/>
      <c r="BS849" s="21"/>
      <c r="BT849" s="21"/>
      <c r="BU849" s="21"/>
    </row>
    <row r="850" spans="2:73" x14ac:dyDescent="0.3"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  <c r="BI850" s="21"/>
      <c r="BJ850" s="21"/>
      <c r="BK850" s="21"/>
      <c r="BL850" s="21"/>
      <c r="BM850" s="21"/>
      <c r="BN850" s="21"/>
      <c r="BO850" s="21"/>
      <c r="BP850" s="21"/>
      <c r="BQ850" s="21"/>
      <c r="BR850" s="21"/>
      <c r="BS850" s="21"/>
      <c r="BT850" s="21"/>
      <c r="BU850" s="21"/>
    </row>
    <row r="851" spans="2:73" x14ac:dyDescent="0.3"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  <c r="BI851" s="21"/>
      <c r="BJ851" s="21"/>
      <c r="BK851" s="21"/>
      <c r="BL851" s="21"/>
      <c r="BM851" s="21"/>
      <c r="BN851" s="21"/>
      <c r="BO851" s="21"/>
      <c r="BP851" s="21"/>
      <c r="BQ851" s="21"/>
      <c r="BR851" s="21"/>
      <c r="BS851" s="21"/>
      <c r="BT851" s="21"/>
      <c r="BU851" s="21"/>
    </row>
    <row r="852" spans="2:73" x14ac:dyDescent="0.3"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  <c r="BI852" s="21"/>
      <c r="BJ852" s="21"/>
      <c r="BK852" s="21"/>
      <c r="BL852" s="21"/>
      <c r="BM852" s="21"/>
      <c r="BN852" s="21"/>
      <c r="BO852" s="21"/>
      <c r="BP852" s="21"/>
      <c r="BQ852" s="21"/>
      <c r="BR852" s="21"/>
      <c r="BS852" s="21"/>
      <c r="BT852" s="21"/>
      <c r="BU852" s="21"/>
    </row>
    <row r="853" spans="2:73" x14ac:dyDescent="0.3"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  <c r="BI853" s="21"/>
      <c r="BJ853" s="21"/>
      <c r="BK853" s="21"/>
      <c r="BL853" s="21"/>
      <c r="BM853" s="21"/>
      <c r="BN853" s="21"/>
      <c r="BO853" s="21"/>
      <c r="BP853" s="21"/>
      <c r="BQ853" s="21"/>
      <c r="BR853" s="21"/>
      <c r="BS853" s="21"/>
      <c r="BT853" s="21"/>
      <c r="BU853" s="21"/>
    </row>
    <row r="854" spans="2:73" x14ac:dyDescent="0.3"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  <c r="BG854" s="21"/>
      <c r="BH854" s="21"/>
      <c r="BI854" s="21"/>
      <c r="BJ854" s="21"/>
      <c r="BK854" s="21"/>
      <c r="BL854" s="21"/>
      <c r="BM854" s="21"/>
      <c r="BN854" s="21"/>
      <c r="BO854" s="21"/>
      <c r="BP854" s="21"/>
      <c r="BQ854" s="21"/>
      <c r="BR854" s="21"/>
      <c r="BS854" s="21"/>
      <c r="BT854" s="21"/>
      <c r="BU854" s="21"/>
    </row>
    <row r="855" spans="2:73" x14ac:dyDescent="0.3"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  <c r="BI855" s="21"/>
      <c r="BJ855" s="21"/>
      <c r="BK855" s="21"/>
      <c r="BL855" s="21"/>
      <c r="BM855" s="21"/>
      <c r="BN855" s="21"/>
      <c r="BO855" s="21"/>
      <c r="BP855" s="21"/>
      <c r="BQ855" s="21"/>
      <c r="BR855" s="21"/>
      <c r="BS855" s="21"/>
      <c r="BT855" s="21"/>
      <c r="BU855" s="21"/>
    </row>
    <row r="856" spans="2:73" x14ac:dyDescent="0.3"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21"/>
      <c r="BJ856" s="21"/>
      <c r="BK856" s="21"/>
      <c r="BL856" s="21"/>
      <c r="BM856" s="21"/>
      <c r="BN856" s="21"/>
      <c r="BO856" s="21"/>
      <c r="BP856" s="21"/>
      <c r="BQ856" s="21"/>
      <c r="BR856" s="21"/>
      <c r="BS856" s="21"/>
      <c r="BT856" s="21"/>
      <c r="BU856" s="21"/>
    </row>
    <row r="857" spans="2:73" x14ac:dyDescent="0.3"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  <c r="BG857" s="21"/>
      <c r="BH857" s="21"/>
      <c r="BI857" s="21"/>
      <c r="BJ857" s="21"/>
      <c r="BK857" s="21"/>
      <c r="BL857" s="21"/>
      <c r="BM857" s="21"/>
      <c r="BN857" s="21"/>
      <c r="BO857" s="21"/>
      <c r="BP857" s="21"/>
      <c r="BQ857" s="21"/>
      <c r="BR857" s="21"/>
      <c r="BS857" s="21"/>
      <c r="BT857" s="21"/>
      <c r="BU857" s="21"/>
    </row>
    <row r="858" spans="2:73" x14ac:dyDescent="0.3"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  <c r="BG858" s="21"/>
      <c r="BH858" s="21"/>
      <c r="BI858" s="21"/>
      <c r="BJ858" s="21"/>
      <c r="BK858" s="21"/>
      <c r="BL858" s="21"/>
      <c r="BM858" s="21"/>
      <c r="BN858" s="21"/>
      <c r="BO858" s="21"/>
      <c r="BP858" s="21"/>
      <c r="BQ858" s="21"/>
      <c r="BR858" s="21"/>
      <c r="BS858" s="21"/>
      <c r="BT858" s="21"/>
      <c r="BU858" s="21"/>
    </row>
    <row r="859" spans="2:73" x14ac:dyDescent="0.3"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  <c r="BG859" s="21"/>
      <c r="BH859" s="21"/>
      <c r="BI859" s="21"/>
      <c r="BJ859" s="21"/>
      <c r="BK859" s="21"/>
      <c r="BL859" s="21"/>
      <c r="BM859" s="21"/>
      <c r="BN859" s="21"/>
      <c r="BO859" s="21"/>
      <c r="BP859" s="21"/>
      <c r="BQ859" s="21"/>
      <c r="BR859" s="21"/>
      <c r="BS859" s="21"/>
      <c r="BT859" s="21"/>
      <c r="BU859" s="21"/>
    </row>
    <row r="860" spans="2:73" x14ac:dyDescent="0.3"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  <c r="BG860" s="21"/>
      <c r="BH860" s="21"/>
      <c r="BI860" s="21"/>
      <c r="BJ860" s="21"/>
      <c r="BK860" s="21"/>
      <c r="BL860" s="21"/>
      <c r="BM860" s="21"/>
      <c r="BN860" s="21"/>
      <c r="BO860" s="21"/>
      <c r="BP860" s="21"/>
      <c r="BQ860" s="21"/>
      <c r="BR860" s="21"/>
      <c r="BS860" s="21"/>
      <c r="BT860" s="21"/>
      <c r="BU860" s="21"/>
    </row>
    <row r="861" spans="2:73" x14ac:dyDescent="0.3"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  <c r="BI861" s="21"/>
      <c r="BJ861" s="21"/>
      <c r="BK861" s="21"/>
      <c r="BL861" s="21"/>
      <c r="BM861" s="21"/>
      <c r="BN861" s="21"/>
      <c r="BO861" s="21"/>
      <c r="BP861" s="21"/>
      <c r="BQ861" s="21"/>
      <c r="BR861" s="21"/>
      <c r="BS861" s="21"/>
      <c r="BT861" s="21"/>
      <c r="BU861" s="21"/>
    </row>
    <row r="862" spans="2:73" x14ac:dyDescent="0.3"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  <c r="BG862" s="21"/>
      <c r="BH862" s="21"/>
      <c r="BI862" s="21"/>
      <c r="BJ862" s="21"/>
      <c r="BK862" s="21"/>
      <c r="BL862" s="21"/>
      <c r="BM862" s="21"/>
      <c r="BN862" s="21"/>
      <c r="BO862" s="21"/>
      <c r="BP862" s="21"/>
      <c r="BQ862" s="21"/>
      <c r="BR862" s="21"/>
      <c r="BS862" s="21"/>
      <c r="BT862" s="21"/>
      <c r="BU862" s="21"/>
    </row>
    <row r="863" spans="2:73" x14ac:dyDescent="0.3"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  <c r="BG863" s="21"/>
      <c r="BH863" s="21"/>
      <c r="BI863" s="21"/>
      <c r="BJ863" s="21"/>
      <c r="BK863" s="21"/>
      <c r="BL863" s="21"/>
      <c r="BM863" s="21"/>
      <c r="BN863" s="21"/>
      <c r="BO863" s="21"/>
      <c r="BP863" s="21"/>
      <c r="BQ863" s="21"/>
      <c r="BR863" s="21"/>
      <c r="BS863" s="21"/>
      <c r="BT863" s="21"/>
      <c r="BU863" s="21"/>
    </row>
    <row r="864" spans="2:73" x14ac:dyDescent="0.3"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  <c r="BG864" s="21"/>
      <c r="BH864" s="21"/>
      <c r="BI864" s="21"/>
      <c r="BJ864" s="21"/>
      <c r="BK864" s="21"/>
      <c r="BL864" s="21"/>
      <c r="BM864" s="21"/>
      <c r="BN864" s="21"/>
      <c r="BO864" s="21"/>
      <c r="BP864" s="21"/>
      <c r="BQ864" s="21"/>
      <c r="BR864" s="21"/>
      <c r="BS864" s="21"/>
      <c r="BT864" s="21"/>
      <c r="BU864" s="21"/>
    </row>
    <row r="865" spans="2:73" x14ac:dyDescent="0.3"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  <c r="BG865" s="21"/>
      <c r="BH865" s="21"/>
      <c r="BI865" s="21"/>
      <c r="BJ865" s="21"/>
      <c r="BK865" s="21"/>
      <c r="BL865" s="21"/>
      <c r="BM865" s="21"/>
      <c r="BN865" s="21"/>
      <c r="BO865" s="21"/>
      <c r="BP865" s="21"/>
      <c r="BQ865" s="21"/>
      <c r="BR865" s="21"/>
      <c r="BS865" s="21"/>
      <c r="BT865" s="21"/>
      <c r="BU865" s="21"/>
    </row>
    <row r="866" spans="2:73" x14ac:dyDescent="0.3"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  <c r="BG866" s="21"/>
      <c r="BH866" s="21"/>
      <c r="BI866" s="21"/>
      <c r="BJ866" s="21"/>
      <c r="BK866" s="21"/>
      <c r="BL866" s="21"/>
      <c r="BM866" s="21"/>
      <c r="BN866" s="21"/>
      <c r="BO866" s="21"/>
      <c r="BP866" s="21"/>
      <c r="BQ866" s="21"/>
      <c r="BR866" s="21"/>
      <c r="BS866" s="21"/>
      <c r="BT866" s="21"/>
      <c r="BU866" s="21"/>
    </row>
    <row r="867" spans="2:73" x14ac:dyDescent="0.3"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  <c r="BG867" s="21"/>
      <c r="BH867" s="21"/>
      <c r="BI867" s="21"/>
      <c r="BJ867" s="21"/>
      <c r="BK867" s="21"/>
      <c r="BL867" s="21"/>
      <c r="BM867" s="21"/>
      <c r="BN867" s="21"/>
      <c r="BO867" s="21"/>
      <c r="BP867" s="21"/>
      <c r="BQ867" s="21"/>
      <c r="BR867" s="21"/>
      <c r="BS867" s="21"/>
      <c r="BT867" s="21"/>
      <c r="BU867" s="21"/>
    </row>
    <row r="868" spans="2:73" x14ac:dyDescent="0.3"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  <c r="BG868" s="21"/>
      <c r="BH868" s="21"/>
      <c r="BI868" s="21"/>
      <c r="BJ868" s="21"/>
      <c r="BK868" s="21"/>
      <c r="BL868" s="21"/>
      <c r="BM868" s="21"/>
      <c r="BN868" s="21"/>
      <c r="BO868" s="21"/>
      <c r="BP868" s="21"/>
      <c r="BQ868" s="21"/>
      <c r="BR868" s="21"/>
      <c r="BS868" s="21"/>
      <c r="BT868" s="21"/>
      <c r="BU868" s="21"/>
    </row>
    <row r="869" spans="2:73" x14ac:dyDescent="0.3"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  <c r="BI869" s="21"/>
      <c r="BJ869" s="21"/>
      <c r="BK869" s="21"/>
      <c r="BL869" s="21"/>
      <c r="BM869" s="21"/>
      <c r="BN869" s="21"/>
      <c r="BO869" s="21"/>
      <c r="BP869" s="21"/>
      <c r="BQ869" s="21"/>
      <c r="BR869" s="21"/>
      <c r="BS869" s="21"/>
      <c r="BT869" s="21"/>
      <c r="BU869" s="21"/>
    </row>
    <row r="870" spans="2:73" x14ac:dyDescent="0.3"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  <c r="BG870" s="21"/>
      <c r="BH870" s="21"/>
      <c r="BI870" s="21"/>
      <c r="BJ870" s="21"/>
      <c r="BK870" s="21"/>
      <c r="BL870" s="21"/>
      <c r="BM870" s="21"/>
      <c r="BN870" s="21"/>
      <c r="BO870" s="21"/>
      <c r="BP870" s="21"/>
      <c r="BQ870" s="21"/>
      <c r="BR870" s="21"/>
      <c r="BS870" s="21"/>
      <c r="BT870" s="21"/>
      <c r="BU870" s="21"/>
    </row>
    <row r="871" spans="2:73" x14ac:dyDescent="0.3"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  <c r="BG871" s="21"/>
      <c r="BH871" s="21"/>
      <c r="BI871" s="21"/>
      <c r="BJ871" s="21"/>
      <c r="BK871" s="21"/>
      <c r="BL871" s="21"/>
      <c r="BM871" s="21"/>
      <c r="BN871" s="21"/>
      <c r="BO871" s="21"/>
      <c r="BP871" s="21"/>
      <c r="BQ871" s="21"/>
      <c r="BR871" s="21"/>
      <c r="BS871" s="21"/>
      <c r="BT871" s="21"/>
      <c r="BU871" s="21"/>
    </row>
    <row r="872" spans="2:73" x14ac:dyDescent="0.3"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  <c r="BG872" s="21"/>
      <c r="BH872" s="21"/>
      <c r="BI872" s="21"/>
      <c r="BJ872" s="21"/>
      <c r="BK872" s="21"/>
      <c r="BL872" s="21"/>
      <c r="BM872" s="21"/>
      <c r="BN872" s="21"/>
      <c r="BO872" s="21"/>
      <c r="BP872" s="21"/>
      <c r="BQ872" s="21"/>
      <c r="BR872" s="21"/>
      <c r="BS872" s="21"/>
      <c r="BT872" s="21"/>
      <c r="BU872" s="21"/>
    </row>
    <row r="873" spans="2:73" x14ac:dyDescent="0.3"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  <c r="BG873" s="21"/>
      <c r="BH873" s="21"/>
      <c r="BI873" s="21"/>
      <c r="BJ873" s="21"/>
      <c r="BK873" s="21"/>
      <c r="BL873" s="21"/>
      <c r="BM873" s="21"/>
      <c r="BN873" s="21"/>
      <c r="BO873" s="21"/>
      <c r="BP873" s="21"/>
      <c r="BQ873" s="21"/>
      <c r="BR873" s="21"/>
      <c r="BS873" s="21"/>
      <c r="BT873" s="21"/>
      <c r="BU873" s="21"/>
    </row>
    <row r="874" spans="2:73" x14ac:dyDescent="0.3"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  <c r="BG874" s="21"/>
      <c r="BH874" s="21"/>
      <c r="BI874" s="21"/>
      <c r="BJ874" s="21"/>
      <c r="BK874" s="21"/>
      <c r="BL874" s="21"/>
      <c r="BM874" s="21"/>
      <c r="BN874" s="21"/>
      <c r="BO874" s="21"/>
      <c r="BP874" s="21"/>
      <c r="BQ874" s="21"/>
      <c r="BR874" s="21"/>
      <c r="BS874" s="21"/>
      <c r="BT874" s="21"/>
      <c r="BU874" s="21"/>
    </row>
    <row r="875" spans="2:73" x14ac:dyDescent="0.3"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  <c r="BG875" s="21"/>
      <c r="BH875" s="21"/>
      <c r="BI875" s="21"/>
      <c r="BJ875" s="21"/>
      <c r="BK875" s="21"/>
      <c r="BL875" s="21"/>
      <c r="BM875" s="21"/>
      <c r="BN875" s="21"/>
      <c r="BO875" s="21"/>
      <c r="BP875" s="21"/>
      <c r="BQ875" s="21"/>
      <c r="BR875" s="21"/>
      <c r="BS875" s="21"/>
      <c r="BT875" s="21"/>
      <c r="BU875" s="21"/>
    </row>
    <row r="876" spans="2:73" x14ac:dyDescent="0.3"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  <c r="BG876" s="21"/>
      <c r="BH876" s="21"/>
      <c r="BI876" s="21"/>
      <c r="BJ876" s="21"/>
      <c r="BK876" s="21"/>
      <c r="BL876" s="21"/>
      <c r="BM876" s="21"/>
      <c r="BN876" s="21"/>
      <c r="BO876" s="21"/>
      <c r="BP876" s="21"/>
      <c r="BQ876" s="21"/>
      <c r="BR876" s="21"/>
      <c r="BS876" s="21"/>
      <c r="BT876" s="21"/>
      <c r="BU876" s="21"/>
    </row>
    <row r="877" spans="2:73" x14ac:dyDescent="0.3"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  <c r="BG877" s="21"/>
      <c r="BH877" s="21"/>
      <c r="BI877" s="21"/>
      <c r="BJ877" s="21"/>
      <c r="BK877" s="21"/>
      <c r="BL877" s="21"/>
      <c r="BM877" s="21"/>
      <c r="BN877" s="21"/>
      <c r="BO877" s="21"/>
      <c r="BP877" s="21"/>
      <c r="BQ877" s="21"/>
      <c r="BR877" s="21"/>
      <c r="BS877" s="21"/>
      <c r="BT877" s="21"/>
      <c r="BU877" s="21"/>
    </row>
    <row r="878" spans="2:73" x14ac:dyDescent="0.3"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  <c r="BG878" s="21"/>
      <c r="BH878" s="21"/>
      <c r="BI878" s="21"/>
      <c r="BJ878" s="21"/>
      <c r="BK878" s="21"/>
      <c r="BL878" s="21"/>
      <c r="BM878" s="21"/>
      <c r="BN878" s="21"/>
      <c r="BO878" s="21"/>
      <c r="BP878" s="21"/>
      <c r="BQ878" s="21"/>
      <c r="BR878" s="21"/>
      <c r="BS878" s="21"/>
      <c r="BT878" s="21"/>
      <c r="BU878" s="21"/>
    </row>
    <row r="879" spans="2:73" x14ac:dyDescent="0.3"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  <c r="BG879" s="21"/>
      <c r="BH879" s="21"/>
      <c r="BI879" s="21"/>
      <c r="BJ879" s="21"/>
      <c r="BK879" s="21"/>
      <c r="BL879" s="21"/>
      <c r="BM879" s="21"/>
      <c r="BN879" s="21"/>
      <c r="BO879" s="21"/>
      <c r="BP879" s="21"/>
      <c r="BQ879" s="21"/>
      <c r="BR879" s="21"/>
      <c r="BS879" s="21"/>
      <c r="BT879" s="21"/>
      <c r="BU879" s="21"/>
    </row>
    <row r="880" spans="2:73" x14ac:dyDescent="0.3"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  <c r="BG880" s="21"/>
      <c r="BH880" s="21"/>
      <c r="BI880" s="21"/>
      <c r="BJ880" s="21"/>
      <c r="BK880" s="21"/>
      <c r="BL880" s="21"/>
      <c r="BM880" s="21"/>
      <c r="BN880" s="21"/>
      <c r="BO880" s="21"/>
      <c r="BP880" s="21"/>
      <c r="BQ880" s="21"/>
      <c r="BR880" s="21"/>
      <c r="BS880" s="21"/>
      <c r="BT880" s="21"/>
      <c r="BU880" s="21"/>
    </row>
    <row r="881" spans="2:73" x14ac:dyDescent="0.3"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  <c r="BG881" s="21"/>
      <c r="BH881" s="21"/>
      <c r="BI881" s="21"/>
      <c r="BJ881" s="21"/>
      <c r="BK881" s="21"/>
      <c r="BL881" s="21"/>
      <c r="BM881" s="21"/>
      <c r="BN881" s="21"/>
      <c r="BO881" s="21"/>
      <c r="BP881" s="21"/>
      <c r="BQ881" s="21"/>
      <c r="BR881" s="21"/>
      <c r="BS881" s="21"/>
      <c r="BT881" s="21"/>
      <c r="BU881" s="21"/>
    </row>
    <row r="882" spans="2:73" x14ac:dyDescent="0.3"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  <c r="BG882" s="21"/>
      <c r="BH882" s="21"/>
      <c r="BI882" s="21"/>
      <c r="BJ882" s="21"/>
      <c r="BK882" s="21"/>
      <c r="BL882" s="21"/>
      <c r="BM882" s="21"/>
      <c r="BN882" s="21"/>
      <c r="BO882" s="21"/>
      <c r="BP882" s="21"/>
      <c r="BQ882" s="21"/>
      <c r="BR882" s="21"/>
      <c r="BS882" s="21"/>
      <c r="BT882" s="21"/>
      <c r="BU882" s="21"/>
    </row>
    <row r="883" spans="2:73" x14ac:dyDescent="0.3"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  <c r="BG883" s="21"/>
      <c r="BH883" s="21"/>
      <c r="BI883" s="21"/>
      <c r="BJ883" s="21"/>
      <c r="BK883" s="21"/>
      <c r="BL883" s="21"/>
      <c r="BM883" s="21"/>
      <c r="BN883" s="21"/>
      <c r="BO883" s="21"/>
      <c r="BP883" s="21"/>
      <c r="BQ883" s="21"/>
      <c r="BR883" s="21"/>
      <c r="BS883" s="21"/>
      <c r="BT883" s="21"/>
      <c r="BU883" s="21"/>
    </row>
    <row r="884" spans="2:73" x14ac:dyDescent="0.3"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  <c r="BG884" s="21"/>
      <c r="BH884" s="21"/>
      <c r="BI884" s="21"/>
      <c r="BJ884" s="21"/>
      <c r="BK884" s="21"/>
      <c r="BL884" s="21"/>
      <c r="BM884" s="21"/>
      <c r="BN884" s="21"/>
      <c r="BO884" s="21"/>
      <c r="BP884" s="21"/>
      <c r="BQ884" s="21"/>
      <c r="BR884" s="21"/>
      <c r="BS884" s="21"/>
      <c r="BT884" s="21"/>
      <c r="BU884" s="21"/>
    </row>
    <row r="885" spans="2:73" x14ac:dyDescent="0.3"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  <c r="BG885" s="21"/>
      <c r="BH885" s="21"/>
      <c r="BI885" s="21"/>
      <c r="BJ885" s="21"/>
      <c r="BK885" s="21"/>
      <c r="BL885" s="21"/>
      <c r="BM885" s="21"/>
      <c r="BN885" s="21"/>
      <c r="BO885" s="21"/>
      <c r="BP885" s="21"/>
      <c r="BQ885" s="21"/>
      <c r="BR885" s="21"/>
      <c r="BS885" s="21"/>
      <c r="BT885" s="21"/>
      <c r="BU885" s="21"/>
    </row>
    <row r="886" spans="2:73" x14ac:dyDescent="0.3"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  <c r="BG886" s="21"/>
      <c r="BH886" s="21"/>
      <c r="BI886" s="21"/>
      <c r="BJ886" s="21"/>
      <c r="BK886" s="21"/>
      <c r="BL886" s="21"/>
      <c r="BM886" s="21"/>
      <c r="BN886" s="21"/>
      <c r="BO886" s="21"/>
      <c r="BP886" s="21"/>
      <c r="BQ886" s="21"/>
      <c r="BR886" s="21"/>
      <c r="BS886" s="21"/>
      <c r="BT886" s="21"/>
      <c r="BU886" s="21"/>
    </row>
    <row r="887" spans="2:73" x14ac:dyDescent="0.3"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  <c r="BI887" s="21"/>
      <c r="BJ887" s="21"/>
      <c r="BK887" s="21"/>
      <c r="BL887" s="21"/>
      <c r="BM887" s="21"/>
      <c r="BN887" s="21"/>
      <c r="BO887" s="21"/>
      <c r="BP887" s="21"/>
      <c r="BQ887" s="21"/>
      <c r="BR887" s="21"/>
      <c r="BS887" s="21"/>
      <c r="BT887" s="21"/>
      <c r="BU887" s="21"/>
    </row>
    <row r="888" spans="2:73" x14ac:dyDescent="0.3"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  <c r="BI888" s="21"/>
      <c r="BJ888" s="21"/>
      <c r="BK888" s="21"/>
      <c r="BL888" s="21"/>
      <c r="BM888" s="21"/>
      <c r="BN888" s="21"/>
      <c r="BO888" s="21"/>
      <c r="BP888" s="21"/>
      <c r="BQ888" s="21"/>
      <c r="BR888" s="21"/>
      <c r="BS888" s="21"/>
      <c r="BT888" s="21"/>
      <c r="BU888" s="21"/>
    </row>
    <row r="889" spans="2:73" x14ac:dyDescent="0.3"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  <c r="BG889" s="21"/>
      <c r="BH889" s="21"/>
      <c r="BI889" s="21"/>
      <c r="BJ889" s="21"/>
      <c r="BK889" s="21"/>
      <c r="BL889" s="21"/>
      <c r="BM889" s="21"/>
      <c r="BN889" s="21"/>
      <c r="BO889" s="21"/>
      <c r="BP889" s="21"/>
      <c r="BQ889" s="21"/>
      <c r="BR889" s="21"/>
      <c r="BS889" s="21"/>
      <c r="BT889" s="21"/>
      <c r="BU889" s="21"/>
    </row>
    <row r="890" spans="2:73" x14ac:dyDescent="0.3"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  <c r="BI890" s="21"/>
      <c r="BJ890" s="21"/>
      <c r="BK890" s="21"/>
      <c r="BL890" s="21"/>
      <c r="BM890" s="21"/>
      <c r="BN890" s="21"/>
      <c r="BO890" s="21"/>
      <c r="BP890" s="21"/>
      <c r="BQ890" s="21"/>
      <c r="BR890" s="21"/>
      <c r="BS890" s="21"/>
      <c r="BT890" s="21"/>
      <c r="BU890" s="21"/>
    </row>
    <row r="891" spans="2:73" x14ac:dyDescent="0.3"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  <c r="BI891" s="21"/>
      <c r="BJ891" s="21"/>
      <c r="BK891" s="21"/>
      <c r="BL891" s="21"/>
      <c r="BM891" s="21"/>
      <c r="BN891" s="21"/>
      <c r="BO891" s="21"/>
      <c r="BP891" s="21"/>
      <c r="BQ891" s="21"/>
      <c r="BR891" s="21"/>
      <c r="BS891" s="21"/>
      <c r="BT891" s="21"/>
      <c r="BU891" s="21"/>
    </row>
    <row r="892" spans="2:73" x14ac:dyDescent="0.3"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  <c r="BG892" s="21"/>
      <c r="BH892" s="21"/>
      <c r="BI892" s="21"/>
      <c r="BJ892" s="21"/>
      <c r="BK892" s="21"/>
      <c r="BL892" s="21"/>
      <c r="BM892" s="21"/>
      <c r="BN892" s="21"/>
      <c r="BO892" s="21"/>
      <c r="BP892" s="21"/>
      <c r="BQ892" s="21"/>
      <c r="BR892" s="21"/>
      <c r="BS892" s="21"/>
      <c r="BT892" s="21"/>
      <c r="BU892" s="21"/>
    </row>
    <row r="893" spans="2:73" x14ac:dyDescent="0.3"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  <c r="BG893" s="21"/>
      <c r="BH893" s="21"/>
      <c r="BI893" s="21"/>
      <c r="BJ893" s="21"/>
      <c r="BK893" s="21"/>
      <c r="BL893" s="21"/>
      <c r="BM893" s="21"/>
      <c r="BN893" s="21"/>
      <c r="BO893" s="21"/>
      <c r="BP893" s="21"/>
      <c r="BQ893" s="21"/>
      <c r="BR893" s="21"/>
      <c r="BS893" s="21"/>
      <c r="BT893" s="21"/>
      <c r="BU893" s="21"/>
    </row>
    <row r="894" spans="2:73" x14ac:dyDescent="0.3"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  <c r="BG894" s="21"/>
      <c r="BH894" s="21"/>
      <c r="BI894" s="21"/>
      <c r="BJ894" s="21"/>
      <c r="BK894" s="21"/>
      <c r="BL894" s="21"/>
      <c r="BM894" s="21"/>
      <c r="BN894" s="21"/>
      <c r="BO894" s="21"/>
      <c r="BP894" s="21"/>
      <c r="BQ894" s="21"/>
      <c r="BR894" s="21"/>
      <c r="BS894" s="21"/>
      <c r="BT894" s="21"/>
      <c r="BU894" s="21"/>
    </row>
    <row r="895" spans="2:73" x14ac:dyDescent="0.3"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  <c r="BG895" s="21"/>
      <c r="BH895" s="21"/>
      <c r="BI895" s="21"/>
      <c r="BJ895" s="21"/>
      <c r="BK895" s="21"/>
      <c r="BL895" s="21"/>
      <c r="BM895" s="21"/>
      <c r="BN895" s="21"/>
      <c r="BO895" s="21"/>
      <c r="BP895" s="21"/>
      <c r="BQ895" s="21"/>
      <c r="BR895" s="21"/>
      <c r="BS895" s="21"/>
      <c r="BT895" s="21"/>
      <c r="BU895" s="21"/>
    </row>
    <row r="896" spans="2:73" x14ac:dyDescent="0.3"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  <c r="BG896" s="21"/>
      <c r="BH896" s="21"/>
      <c r="BI896" s="21"/>
      <c r="BJ896" s="21"/>
      <c r="BK896" s="21"/>
      <c r="BL896" s="21"/>
      <c r="BM896" s="21"/>
      <c r="BN896" s="21"/>
      <c r="BO896" s="21"/>
      <c r="BP896" s="21"/>
      <c r="BQ896" s="21"/>
      <c r="BR896" s="21"/>
      <c r="BS896" s="21"/>
      <c r="BT896" s="21"/>
      <c r="BU896" s="21"/>
    </row>
    <row r="897" spans="2:73" x14ac:dyDescent="0.3"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  <c r="BG897" s="21"/>
      <c r="BH897" s="21"/>
      <c r="BI897" s="21"/>
      <c r="BJ897" s="21"/>
      <c r="BK897" s="21"/>
      <c r="BL897" s="21"/>
      <c r="BM897" s="21"/>
      <c r="BN897" s="21"/>
      <c r="BO897" s="21"/>
      <c r="BP897" s="21"/>
      <c r="BQ897" s="21"/>
      <c r="BR897" s="21"/>
      <c r="BS897" s="21"/>
      <c r="BT897" s="21"/>
      <c r="BU897" s="21"/>
    </row>
    <row r="898" spans="2:73" x14ac:dyDescent="0.3"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  <c r="BG898" s="21"/>
      <c r="BH898" s="21"/>
      <c r="BI898" s="21"/>
      <c r="BJ898" s="21"/>
      <c r="BK898" s="21"/>
      <c r="BL898" s="21"/>
      <c r="BM898" s="21"/>
      <c r="BN898" s="21"/>
      <c r="BO898" s="21"/>
      <c r="BP898" s="21"/>
      <c r="BQ898" s="21"/>
      <c r="BR898" s="21"/>
      <c r="BS898" s="21"/>
      <c r="BT898" s="21"/>
      <c r="BU898" s="21"/>
    </row>
    <row r="899" spans="2:73" x14ac:dyDescent="0.3"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  <c r="BG899" s="21"/>
      <c r="BH899" s="21"/>
      <c r="BI899" s="21"/>
      <c r="BJ899" s="21"/>
      <c r="BK899" s="21"/>
      <c r="BL899" s="21"/>
      <c r="BM899" s="21"/>
      <c r="BN899" s="21"/>
      <c r="BO899" s="21"/>
      <c r="BP899" s="21"/>
      <c r="BQ899" s="21"/>
      <c r="BR899" s="21"/>
      <c r="BS899" s="21"/>
      <c r="BT899" s="21"/>
      <c r="BU899" s="21"/>
    </row>
    <row r="900" spans="2:73" x14ac:dyDescent="0.3"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  <c r="BG900" s="21"/>
      <c r="BH900" s="21"/>
      <c r="BI900" s="21"/>
      <c r="BJ900" s="21"/>
      <c r="BK900" s="21"/>
      <c r="BL900" s="21"/>
      <c r="BM900" s="21"/>
      <c r="BN900" s="21"/>
      <c r="BO900" s="21"/>
      <c r="BP900" s="21"/>
      <c r="BQ900" s="21"/>
      <c r="BR900" s="21"/>
      <c r="BS900" s="21"/>
      <c r="BT900" s="21"/>
      <c r="BU900" s="21"/>
    </row>
    <row r="901" spans="2:73" x14ac:dyDescent="0.3"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  <c r="BG901" s="21"/>
      <c r="BH901" s="21"/>
      <c r="BI901" s="21"/>
      <c r="BJ901" s="21"/>
      <c r="BK901" s="21"/>
      <c r="BL901" s="21"/>
      <c r="BM901" s="21"/>
      <c r="BN901" s="21"/>
      <c r="BO901" s="21"/>
      <c r="BP901" s="21"/>
      <c r="BQ901" s="21"/>
      <c r="BR901" s="21"/>
      <c r="BS901" s="21"/>
      <c r="BT901" s="21"/>
      <c r="BU901" s="21"/>
    </row>
    <row r="902" spans="2:73" x14ac:dyDescent="0.3"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  <c r="BG902" s="21"/>
      <c r="BH902" s="21"/>
      <c r="BI902" s="21"/>
      <c r="BJ902" s="21"/>
      <c r="BK902" s="21"/>
      <c r="BL902" s="21"/>
      <c r="BM902" s="21"/>
      <c r="BN902" s="21"/>
      <c r="BO902" s="21"/>
      <c r="BP902" s="21"/>
      <c r="BQ902" s="21"/>
      <c r="BR902" s="21"/>
      <c r="BS902" s="21"/>
      <c r="BT902" s="21"/>
      <c r="BU902" s="21"/>
    </row>
    <row r="903" spans="2:73" x14ac:dyDescent="0.3"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  <c r="BG903" s="21"/>
      <c r="BH903" s="21"/>
      <c r="BI903" s="21"/>
      <c r="BJ903" s="21"/>
      <c r="BK903" s="21"/>
      <c r="BL903" s="21"/>
      <c r="BM903" s="21"/>
      <c r="BN903" s="21"/>
      <c r="BO903" s="21"/>
      <c r="BP903" s="21"/>
      <c r="BQ903" s="21"/>
      <c r="BR903" s="21"/>
      <c r="BS903" s="21"/>
      <c r="BT903" s="21"/>
      <c r="BU903" s="21"/>
    </row>
    <row r="904" spans="2:73" x14ac:dyDescent="0.3"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  <c r="BG904" s="21"/>
      <c r="BH904" s="21"/>
      <c r="BI904" s="21"/>
      <c r="BJ904" s="21"/>
      <c r="BK904" s="21"/>
      <c r="BL904" s="21"/>
      <c r="BM904" s="21"/>
      <c r="BN904" s="21"/>
      <c r="BO904" s="21"/>
      <c r="BP904" s="21"/>
      <c r="BQ904" s="21"/>
      <c r="BR904" s="21"/>
      <c r="BS904" s="21"/>
      <c r="BT904" s="21"/>
      <c r="BU904" s="21"/>
    </row>
    <row r="905" spans="2:73" x14ac:dyDescent="0.3"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  <c r="BG905" s="21"/>
      <c r="BH905" s="21"/>
      <c r="BI905" s="21"/>
      <c r="BJ905" s="21"/>
      <c r="BK905" s="21"/>
      <c r="BL905" s="21"/>
      <c r="BM905" s="21"/>
      <c r="BN905" s="21"/>
      <c r="BO905" s="21"/>
      <c r="BP905" s="21"/>
      <c r="BQ905" s="21"/>
      <c r="BR905" s="21"/>
      <c r="BS905" s="21"/>
      <c r="BT905" s="21"/>
      <c r="BU905" s="21"/>
    </row>
    <row r="906" spans="2:73" x14ac:dyDescent="0.3"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  <c r="BG906" s="21"/>
      <c r="BH906" s="21"/>
      <c r="BI906" s="21"/>
      <c r="BJ906" s="21"/>
      <c r="BK906" s="21"/>
      <c r="BL906" s="21"/>
      <c r="BM906" s="21"/>
      <c r="BN906" s="21"/>
      <c r="BO906" s="21"/>
      <c r="BP906" s="21"/>
      <c r="BQ906" s="21"/>
      <c r="BR906" s="21"/>
      <c r="BS906" s="21"/>
      <c r="BT906" s="21"/>
      <c r="BU906" s="21"/>
    </row>
    <row r="907" spans="2:73" x14ac:dyDescent="0.3"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  <c r="BG907" s="21"/>
      <c r="BH907" s="21"/>
      <c r="BI907" s="21"/>
      <c r="BJ907" s="21"/>
      <c r="BK907" s="21"/>
      <c r="BL907" s="21"/>
      <c r="BM907" s="21"/>
      <c r="BN907" s="21"/>
      <c r="BO907" s="21"/>
      <c r="BP907" s="21"/>
      <c r="BQ907" s="21"/>
      <c r="BR907" s="21"/>
      <c r="BS907" s="21"/>
      <c r="BT907" s="21"/>
      <c r="BU907" s="21"/>
    </row>
    <row r="908" spans="2:73" x14ac:dyDescent="0.3"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  <c r="BG908" s="21"/>
      <c r="BH908" s="21"/>
      <c r="BI908" s="21"/>
      <c r="BJ908" s="21"/>
      <c r="BK908" s="21"/>
      <c r="BL908" s="21"/>
      <c r="BM908" s="21"/>
      <c r="BN908" s="21"/>
      <c r="BO908" s="21"/>
      <c r="BP908" s="21"/>
      <c r="BQ908" s="21"/>
      <c r="BR908" s="21"/>
      <c r="BS908" s="21"/>
      <c r="BT908" s="21"/>
      <c r="BU908" s="21"/>
    </row>
    <row r="909" spans="2:73" x14ac:dyDescent="0.3"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  <c r="BG909" s="21"/>
      <c r="BH909" s="21"/>
      <c r="BI909" s="21"/>
      <c r="BJ909" s="21"/>
      <c r="BK909" s="21"/>
      <c r="BL909" s="21"/>
      <c r="BM909" s="21"/>
      <c r="BN909" s="21"/>
      <c r="BO909" s="21"/>
      <c r="BP909" s="21"/>
      <c r="BQ909" s="21"/>
      <c r="BR909" s="21"/>
      <c r="BS909" s="21"/>
      <c r="BT909" s="21"/>
      <c r="BU909" s="21"/>
    </row>
    <row r="910" spans="2:73" x14ac:dyDescent="0.3"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  <c r="BG910" s="21"/>
      <c r="BH910" s="21"/>
      <c r="BI910" s="21"/>
      <c r="BJ910" s="21"/>
      <c r="BK910" s="21"/>
      <c r="BL910" s="21"/>
      <c r="BM910" s="21"/>
      <c r="BN910" s="21"/>
      <c r="BO910" s="21"/>
      <c r="BP910" s="21"/>
      <c r="BQ910" s="21"/>
      <c r="BR910" s="21"/>
      <c r="BS910" s="21"/>
      <c r="BT910" s="21"/>
      <c r="BU910" s="21"/>
    </row>
    <row r="911" spans="2:73" x14ac:dyDescent="0.3"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  <c r="BG911" s="21"/>
      <c r="BH911" s="21"/>
      <c r="BI911" s="21"/>
      <c r="BJ911" s="21"/>
      <c r="BK911" s="21"/>
      <c r="BL911" s="21"/>
      <c r="BM911" s="21"/>
      <c r="BN911" s="21"/>
      <c r="BO911" s="21"/>
      <c r="BP911" s="21"/>
      <c r="BQ911" s="21"/>
      <c r="BR911" s="21"/>
      <c r="BS911" s="21"/>
      <c r="BT911" s="21"/>
      <c r="BU911" s="21"/>
    </row>
    <row r="912" spans="2:73" x14ac:dyDescent="0.3"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  <c r="BG912" s="21"/>
      <c r="BH912" s="21"/>
      <c r="BI912" s="21"/>
      <c r="BJ912" s="21"/>
      <c r="BK912" s="21"/>
      <c r="BL912" s="21"/>
      <c r="BM912" s="21"/>
      <c r="BN912" s="21"/>
      <c r="BO912" s="21"/>
      <c r="BP912" s="21"/>
      <c r="BQ912" s="21"/>
      <c r="BR912" s="21"/>
      <c r="BS912" s="21"/>
      <c r="BT912" s="21"/>
      <c r="BU912" s="21"/>
    </row>
    <row r="913" spans="2:73" x14ac:dyDescent="0.3"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  <c r="BG913" s="21"/>
      <c r="BH913" s="21"/>
      <c r="BI913" s="21"/>
      <c r="BJ913" s="21"/>
      <c r="BK913" s="21"/>
      <c r="BL913" s="21"/>
      <c r="BM913" s="21"/>
      <c r="BN913" s="21"/>
      <c r="BO913" s="21"/>
      <c r="BP913" s="21"/>
      <c r="BQ913" s="21"/>
      <c r="BR913" s="21"/>
      <c r="BS913" s="21"/>
      <c r="BT913" s="21"/>
      <c r="BU913" s="21"/>
    </row>
    <row r="914" spans="2:73" x14ac:dyDescent="0.3"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  <c r="BG914" s="21"/>
      <c r="BH914" s="21"/>
      <c r="BI914" s="21"/>
      <c r="BJ914" s="21"/>
      <c r="BK914" s="21"/>
      <c r="BL914" s="21"/>
      <c r="BM914" s="21"/>
      <c r="BN914" s="21"/>
      <c r="BO914" s="21"/>
      <c r="BP914" s="21"/>
      <c r="BQ914" s="21"/>
      <c r="BR914" s="21"/>
      <c r="BS914" s="21"/>
      <c r="BT914" s="21"/>
      <c r="BU914" s="21"/>
    </row>
    <row r="915" spans="2:73" x14ac:dyDescent="0.3"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  <c r="BG915" s="21"/>
      <c r="BH915" s="21"/>
      <c r="BI915" s="21"/>
      <c r="BJ915" s="21"/>
      <c r="BK915" s="21"/>
      <c r="BL915" s="21"/>
      <c r="BM915" s="21"/>
      <c r="BN915" s="21"/>
      <c r="BO915" s="21"/>
      <c r="BP915" s="21"/>
      <c r="BQ915" s="21"/>
      <c r="BR915" s="21"/>
      <c r="BS915" s="21"/>
      <c r="BT915" s="21"/>
      <c r="BU915" s="21"/>
    </row>
    <row r="916" spans="2:73" x14ac:dyDescent="0.3"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  <c r="BG916" s="21"/>
      <c r="BH916" s="21"/>
      <c r="BI916" s="21"/>
      <c r="BJ916" s="21"/>
      <c r="BK916" s="21"/>
      <c r="BL916" s="21"/>
      <c r="BM916" s="21"/>
      <c r="BN916" s="21"/>
      <c r="BO916" s="21"/>
      <c r="BP916" s="21"/>
      <c r="BQ916" s="21"/>
      <c r="BR916" s="21"/>
      <c r="BS916" s="21"/>
      <c r="BT916" s="21"/>
      <c r="BU916" s="21"/>
    </row>
    <row r="917" spans="2:73" x14ac:dyDescent="0.3"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  <c r="BG917" s="21"/>
      <c r="BH917" s="21"/>
      <c r="BI917" s="21"/>
      <c r="BJ917" s="21"/>
      <c r="BK917" s="21"/>
      <c r="BL917" s="21"/>
      <c r="BM917" s="21"/>
      <c r="BN917" s="21"/>
      <c r="BO917" s="21"/>
      <c r="BP917" s="21"/>
      <c r="BQ917" s="21"/>
      <c r="BR917" s="21"/>
      <c r="BS917" s="21"/>
      <c r="BT917" s="21"/>
      <c r="BU917" s="21"/>
    </row>
    <row r="918" spans="2:73" x14ac:dyDescent="0.3"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  <c r="BG918" s="21"/>
      <c r="BH918" s="21"/>
      <c r="BI918" s="21"/>
      <c r="BJ918" s="21"/>
      <c r="BK918" s="21"/>
      <c r="BL918" s="21"/>
      <c r="BM918" s="21"/>
      <c r="BN918" s="21"/>
      <c r="BO918" s="21"/>
      <c r="BP918" s="21"/>
      <c r="BQ918" s="21"/>
      <c r="BR918" s="21"/>
      <c r="BS918" s="21"/>
      <c r="BT918" s="21"/>
      <c r="BU918" s="21"/>
    </row>
    <row r="919" spans="2:73" x14ac:dyDescent="0.3"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  <c r="BG919" s="21"/>
      <c r="BH919" s="21"/>
      <c r="BI919" s="21"/>
      <c r="BJ919" s="21"/>
      <c r="BK919" s="21"/>
      <c r="BL919" s="21"/>
      <c r="BM919" s="21"/>
      <c r="BN919" s="21"/>
      <c r="BO919" s="21"/>
      <c r="BP919" s="21"/>
      <c r="BQ919" s="21"/>
      <c r="BR919" s="21"/>
      <c r="BS919" s="21"/>
      <c r="BT919" s="21"/>
      <c r="BU919" s="21"/>
    </row>
    <row r="920" spans="2:73" x14ac:dyDescent="0.3"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  <c r="BG920" s="21"/>
      <c r="BH920" s="21"/>
      <c r="BI920" s="21"/>
      <c r="BJ920" s="21"/>
      <c r="BK920" s="21"/>
      <c r="BL920" s="21"/>
      <c r="BM920" s="21"/>
      <c r="BN920" s="21"/>
      <c r="BO920" s="21"/>
      <c r="BP920" s="21"/>
      <c r="BQ920" s="21"/>
      <c r="BR920" s="21"/>
      <c r="BS920" s="21"/>
      <c r="BT920" s="21"/>
      <c r="BU920" s="21"/>
    </row>
    <row r="921" spans="2:73" x14ac:dyDescent="0.3"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  <c r="BG921" s="21"/>
      <c r="BH921" s="21"/>
      <c r="BI921" s="21"/>
      <c r="BJ921" s="21"/>
      <c r="BK921" s="21"/>
      <c r="BL921" s="21"/>
      <c r="BM921" s="21"/>
      <c r="BN921" s="21"/>
      <c r="BO921" s="21"/>
      <c r="BP921" s="21"/>
      <c r="BQ921" s="21"/>
      <c r="BR921" s="21"/>
      <c r="BS921" s="21"/>
      <c r="BT921" s="21"/>
      <c r="BU921" s="21"/>
    </row>
    <row r="922" spans="2:73" x14ac:dyDescent="0.3"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  <c r="BG922" s="21"/>
      <c r="BH922" s="21"/>
      <c r="BI922" s="21"/>
      <c r="BJ922" s="21"/>
      <c r="BK922" s="21"/>
      <c r="BL922" s="21"/>
      <c r="BM922" s="21"/>
      <c r="BN922" s="21"/>
      <c r="BO922" s="21"/>
      <c r="BP922" s="21"/>
      <c r="BQ922" s="21"/>
      <c r="BR922" s="21"/>
      <c r="BS922" s="21"/>
      <c r="BT922" s="21"/>
      <c r="BU922" s="21"/>
    </row>
    <row r="923" spans="2:73" x14ac:dyDescent="0.3"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  <c r="BG923" s="21"/>
      <c r="BH923" s="21"/>
      <c r="BI923" s="21"/>
      <c r="BJ923" s="21"/>
      <c r="BK923" s="21"/>
      <c r="BL923" s="21"/>
      <c r="BM923" s="21"/>
      <c r="BN923" s="21"/>
      <c r="BO923" s="21"/>
      <c r="BP923" s="21"/>
      <c r="BQ923" s="21"/>
      <c r="BR923" s="21"/>
      <c r="BS923" s="21"/>
      <c r="BT923" s="21"/>
      <c r="BU923" s="21"/>
    </row>
    <row r="924" spans="2:73" x14ac:dyDescent="0.3"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  <c r="BG924" s="21"/>
      <c r="BH924" s="21"/>
      <c r="BI924" s="21"/>
      <c r="BJ924" s="21"/>
      <c r="BK924" s="21"/>
      <c r="BL924" s="21"/>
      <c r="BM924" s="21"/>
      <c r="BN924" s="21"/>
      <c r="BO924" s="21"/>
      <c r="BP924" s="21"/>
      <c r="BQ924" s="21"/>
      <c r="BR924" s="21"/>
      <c r="BS924" s="21"/>
      <c r="BT924" s="21"/>
      <c r="BU924" s="21"/>
    </row>
    <row r="925" spans="2:73" x14ac:dyDescent="0.3"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  <c r="BG925" s="21"/>
      <c r="BH925" s="21"/>
      <c r="BI925" s="21"/>
      <c r="BJ925" s="21"/>
      <c r="BK925" s="21"/>
      <c r="BL925" s="21"/>
      <c r="BM925" s="21"/>
      <c r="BN925" s="21"/>
      <c r="BO925" s="21"/>
      <c r="BP925" s="21"/>
      <c r="BQ925" s="21"/>
      <c r="BR925" s="21"/>
      <c r="BS925" s="21"/>
      <c r="BT925" s="21"/>
      <c r="BU925" s="21"/>
    </row>
    <row r="926" spans="2:73" x14ac:dyDescent="0.3"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  <c r="BG926" s="21"/>
      <c r="BH926" s="21"/>
      <c r="BI926" s="21"/>
      <c r="BJ926" s="21"/>
      <c r="BK926" s="21"/>
      <c r="BL926" s="21"/>
      <c r="BM926" s="21"/>
      <c r="BN926" s="21"/>
      <c r="BO926" s="21"/>
      <c r="BP926" s="21"/>
      <c r="BQ926" s="21"/>
      <c r="BR926" s="21"/>
      <c r="BS926" s="21"/>
      <c r="BT926" s="21"/>
      <c r="BU926" s="21"/>
    </row>
    <row r="927" spans="2:73" x14ac:dyDescent="0.3"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  <c r="BG927" s="21"/>
      <c r="BH927" s="21"/>
      <c r="BI927" s="21"/>
      <c r="BJ927" s="21"/>
      <c r="BK927" s="21"/>
      <c r="BL927" s="21"/>
      <c r="BM927" s="21"/>
      <c r="BN927" s="21"/>
      <c r="BO927" s="21"/>
      <c r="BP927" s="21"/>
      <c r="BQ927" s="21"/>
      <c r="BR927" s="21"/>
      <c r="BS927" s="21"/>
      <c r="BT927" s="21"/>
      <c r="BU927" s="21"/>
    </row>
    <row r="928" spans="2:73" x14ac:dyDescent="0.3"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  <c r="BG928" s="21"/>
      <c r="BH928" s="21"/>
      <c r="BI928" s="21"/>
      <c r="BJ928" s="21"/>
      <c r="BK928" s="21"/>
      <c r="BL928" s="21"/>
      <c r="BM928" s="21"/>
      <c r="BN928" s="21"/>
      <c r="BO928" s="21"/>
      <c r="BP928" s="21"/>
      <c r="BQ928" s="21"/>
      <c r="BR928" s="21"/>
      <c r="BS928" s="21"/>
      <c r="BT928" s="21"/>
      <c r="BU928" s="21"/>
    </row>
    <row r="929" spans="2:73" x14ac:dyDescent="0.3"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  <c r="BG929" s="21"/>
      <c r="BH929" s="21"/>
      <c r="BI929" s="21"/>
      <c r="BJ929" s="21"/>
      <c r="BK929" s="21"/>
      <c r="BL929" s="21"/>
      <c r="BM929" s="21"/>
      <c r="BN929" s="21"/>
      <c r="BO929" s="21"/>
      <c r="BP929" s="21"/>
      <c r="BQ929" s="21"/>
      <c r="BR929" s="21"/>
      <c r="BS929" s="21"/>
      <c r="BT929" s="21"/>
      <c r="BU929" s="21"/>
    </row>
    <row r="930" spans="2:73" x14ac:dyDescent="0.3"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  <c r="BG930" s="21"/>
      <c r="BH930" s="21"/>
      <c r="BI930" s="21"/>
      <c r="BJ930" s="21"/>
      <c r="BK930" s="21"/>
      <c r="BL930" s="21"/>
      <c r="BM930" s="21"/>
      <c r="BN930" s="21"/>
      <c r="BO930" s="21"/>
      <c r="BP930" s="21"/>
      <c r="BQ930" s="21"/>
      <c r="BR930" s="21"/>
      <c r="BS930" s="21"/>
      <c r="BT930" s="21"/>
      <c r="BU930" s="21"/>
    </row>
    <row r="931" spans="2:73" x14ac:dyDescent="0.3"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  <c r="BG931" s="21"/>
      <c r="BH931" s="21"/>
      <c r="BI931" s="21"/>
      <c r="BJ931" s="21"/>
      <c r="BK931" s="21"/>
      <c r="BL931" s="21"/>
      <c r="BM931" s="21"/>
      <c r="BN931" s="21"/>
      <c r="BO931" s="21"/>
      <c r="BP931" s="21"/>
      <c r="BQ931" s="21"/>
      <c r="BR931" s="21"/>
      <c r="BS931" s="21"/>
      <c r="BT931" s="21"/>
      <c r="BU931" s="21"/>
    </row>
    <row r="932" spans="2:73" x14ac:dyDescent="0.3"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  <c r="BG932" s="21"/>
      <c r="BH932" s="21"/>
      <c r="BI932" s="21"/>
      <c r="BJ932" s="21"/>
      <c r="BK932" s="21"/>
      <c r="BL932" s="21"/>
      <c r="BM932" s="21"/>
      <c r="BN932" s="21"/>
      <c r="BO932" s="21"/>
      <c r="BP932" s="21"/>
      <c r="BQ932" s="21"/>
      <c r="BR932" s="21"/>
      <c r="BS932" s="21"/>
      <c r="BT932" s="21"/>
      <c r="BU932" s="21"/>
    </row>
    <row r="933" spans="2:73" x14ac:dyDescent="0.3"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  <c r="BG933" s="21"/>
      <c r="BH933" s="21"/>
      <c r="BI933" s="21"/>
      <c r="BJ933" s="21"/>
      <c r="BK933" s="21"/>
      <c r="BL933" s="21"/>
      <c r="BM933" s="21"/>
      <c r="BN933" s="21"/>
      <c r="BO933" s="21"/>
      <c r="BP933" s="21"/>
      <c r="BQ933" s="21"/>
      <c r="BR933" s="21"/>
      <c r="BS933" s="21"/>
      <c r="BT933" s="21"/>
      <c r="BU933" s="21"/>
    </row>
    <row r="934" spans="2:73" x14ac:dyDescent="0.3"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  <c r="BG934" s="21"/>
      <c r="BH934" s="21"/>
      <c r="BI934" s="21"/>
      <c r="BJ934" s="21"/>
      <c r="BK934" s="21"/>
      <c r="BL934" s="21"/>
      <c r="BM934" s="21"/>
      <c r="BN934" s="21"/>
      <c r="BO934" s="21"/>
      <c r="BP934" s="21"/>
      <c r="BQ934" s="21"/>
      <c r="BR934" s="21"/>
      <c r="BS934" s="21"/>
      <c r="BT934" s="21"/>
      <c r="BU934" s="21"/>
    </row>
    <row r="935" spans="2:73" x14ac:dyDescent="0.3"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  <c r="BG935" s="21"/>
      <c r="BH935" s="21"/>
      <c r="BI935" s="21"/>
      <c r="BJ935" s="21"/>
      <c r="BK935" s="21"/>
      <c r="BL935" s="21"/>
      <c r="BM935" s="21"/>
      <c r="BN935" s="21"/>
      <c r="BO935" s="21"/>
      <c r="BP935" s="21"/>
      <c r="BQ935" s="21"/>
      <c r="BR935" s="21"/>
      <c r="BS935" s="21"/>
      <c r="BT935" s="21"/>
      <c r="BU935" s="21"/>
    </row>
    <row r="936" spans="2:73" x14ac:dyDescent="0.3"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  <c r="BG936" s="21"/>
      <c r="BH936" s="21"/>
      <c r="BI936" s="21"/>
      <c r="BJ936" s="21"/>
      <c r="BK936" s="21"/>
      <c r="BL936" s="21"/>
      <c r="BM936" s="21"/>
      <c r="BN936" s="21"/>
      <c r="BO936" s="21"/>
      <c r="BP936" s="21"/>
      <c r="BQ936" s="21"/>
      <c r="BR936" s="21"/>
      <c r="BS936" s="21"/>
      <c r="BT936" s="21"/>
      <c r="BU936" s="21"/>
    </row>
    <row r="937" spans="2:73" x14ac:dyDescent="0.3"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  <c r="BG937" s="21"/>
      <c r="BH937" s="21"/>
      <c r="BI937" s="21"/>
      <c r="BJ937" s="21"/>
      <c r="BK937" s="21"/>
      <c r="BL937" s="21"/>
      <c r="BM937" s="21"/>
      <c r="BN937" s="21"/>
      <c r="BO937" s="21"/>
      <c r="BP937" s="21"/>
      <c r="BQ937" s="21"/>
      <c r="BR937" s="21"/>
      <c r="BS937" s="21"/>
      <c r="BT937" s="21"/>
      <c r="BU937" s="21"/>
    </row>
    <row r="938" spans="2:73" x14ac:dyDescent="0.3"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  <c r="BG938" s="21"/>
      <c r="BH938" s="21"/>
      <c r="BI938" s="21"/>
      <c r="BJ938" s="21"/>
      <c r="BK938" s="21"/>
      <c r="BL938" s="21"/>
      <c r="BM938" s="21"/>
      <c r="BN938" s="21"/>
      <c r="BO938" s="21"/>
      <c r="BP938" s="21"/>
      <c r="BQ938" s="21"/>
      <c r="BR938" s="21"/>
      <c r="BS938" s="21"/>
      <c r="BT938" s="21"/>
      <c r="BU938" s="21"/>
    </row>
    <row r="939" spans="2:73" x14ac:dyDescent="0.3"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  <c r="BG939" s="21"/>
      <c r="BH939" s="21"/>
      <c r="BI939" s="21"/>
      <c r="BJ939" s="21"/>
      <c r="BK939" s="21"/>
      <c r="BL939" s="21"/>
      <c r="BM939" s="21"/>
      <c r="BN939" s="21"/>
      <c r="BO939" s="21"/>
      <c r="BP939" s="21"/>
      <c r="BQ939" s="21"/>
      <c r="BR939" s="21"/>
      <c r="BS939" s="21"/>
      <c r="BT939" s="21"/>
      <c r="BU939" s="21"/>
    </row>
    <row r="940" spans="2:73" x14ac:dyDescent="0.3"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  <c r="BG940" s="21"/>
      <c r="BH940" s="21"/>
      <c r="BI940" s="21"/>
      <c r="BJ940" s="21"/>
      <c r="BK940" s="21"/>
      <c r="BL940" s="21"/>
      <c r="BM940" s="21"/>
      <c r="BN940" s="21"/>
      <c r="BO940" s="21"/>
      <c r="BP940" s="21"/>
      <c r="BQ940" s="21"/>
      <c r="BR940" s="21"/>
      <c r="BS940" s="21"/>
      <c r="BT940" s="21"/>
      <c r="BU940" s="21"/>
    </row>
    <row r="941" spans="2:73" x14ac:dyDescent="0.3"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  <c r="BG941" s="21"/>
      <c r="BH941" s="21"/>
      <c r="BI941" s="21"/>
      <c r="BJ941" s="21"/>
      <c r="BK941" s="21"/>
      <c r="BL941" s="21"/>
      <c r="BM941" s="21"/>
      <c r="BN941" s="21"/>
      <c r="BO941" s="21"/>
      <c r="BP941" s="21"/>
      <c r="BQ941" s="21"/>
      <c r="BR941" s="21"/>
      <c r="BS941" s="21"/>
      <c r="BT941" s="21"/>
      <c r="BU941" s="21"/>
    </row>
    <row r="942" spans="2:73" x14ac:dyDescent="0.3"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  <c r="BG942" s="21"/>
      <c r="BH942" s="21"/>
      <c r="BI942" s="21"/>
      <c r="BJ942" s="21"/>
      <c r="BK942" s="21"/>
      <c r="BL942" s="21"/>
      <c r="BM942" s="21"/>
      <c r="BN942" s="21"/>
      <c r="BO942" s="21"/>
      <c r="BP942" s="21"/>
      <c r="BQ942" s="21"/>
      <c r="BR942" s="21"/>
      <c r="BS942" s="21"/>
      <c r="BT942" s="21"/>
      <c r="BU942" s="21"/>
    </row>
    <row r="943" spans="2:73" x14ac:dyDescent="0.3"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  <c r="BG943" s="21"/>
      <c r="BH943" s="21"/>
      <c r="BI943" s="21"/>
      <c r="BJ943" s="21"/>
      <c r="BK943" s="21"/>
      <c r="BL943" s="21"/>
      <c r="BM943" s="21"/>
      <c r="BN943" s="21"/>
      <c r="BO943" s="21"/>
      <c r="BP943" s="21"/>
      <c r="BQ943" s="21"/>
      <c r="BR943" s="21"/>
      <c r="BS943" s="21"/>
      <c r="BT943" s="21"/>
      <c r="BU943" s="21"/>
    </row>
    <row r="944" spans="2:73" x14ac:dyDescent="0.3"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  <c r="BG944" s="21"/>
      <c r="BH944" s="21"/>
      <c r="BI944" s="21"/>
      <c r="BJ944" s="21"/>
      <c r="BK944" s="21"/>
      <c r="BL944" s="21"/>
      <c r="BM944" s="21"/>
      <c r="BN944" s="21"/>
      <c r="BO944" s="21"/>
      <c r="BP944" s="21"/>
      <c r="BQ944" s="21"/>
      <c r="BR944" s="21"/>
      <c r="BS944" s="21"/>
      <c r="BT944" s="21"/>
      <c r="BU944" s="21"/>
    </row>
    <row r="945" spans="2:73" x14ac:dyDescent="0.3"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  <c r="BG945" s="21"/>
      <c r="BH945" s="21"/>
      <c r="BI945" s="21"/>
      <c r="BJ945" s="21"/>
      <c r="BK945" s="21"/>
      <c r="BL945" s="21"/>
      <c r="BM945" s="21"/>
      <c r="BN945" s="21"/>
      <c r="BO945" s="21"/>
      <c r="BP945" s="21"/>
      <c r="BQ945" s="21"/>
      <c r="BR945" s="21"/>
      <c r="BS945" s="21"/>
      <c r="BT945" s="21"/>
      <c r="BU945" s="21"/>
    </row>
    <row r="946" spans="2:73" x14ac:dyDescent="0.3"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  <c r="BG946" s="21"/>
      <c r="BH946" s="21"/>
      <c r="BI946" s="21"/>
      <c r="BJ946" s="21"/>
      <c r="BK946" s="21"/>
      <c r="BL946" s="21"/>
      <c r="BM946" s="21"/>
      <c r="BN946" s="21"/>
      <c r="BO946" s="21"/>
      <c r="BP946" s="21"/>
      <c r="BQ946" s="21"/>
      <c r="BR946" s="21"/>
      <c r="BS946" s="21"/>
      <c r="BT946" s="21"/>
      <c r="BU946" s="21"/>
    </row>
    <row r="947" spans="2:73" x14ac:dyDescent="0.3"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  <c r="BG947" s="21"/>
      <c r="BH947" s="21"/>
      <c r="BI947" s="21"/>
      <c r="BJ947" s="21"/>
      <c r="BK947" s="21"/>
      <c r="BL947" s="21"/>
      <c r="BM947" s="21"/>
      <c r="BN947" s="21"/>
      <c r="BO947" s="21"/>
      <c r="BP947" s="21"/>
      <c r="BQ947" s="21"/>
      <c r="BR947" s="21"/>
      <c r="BS947" s="21"/>
      <c r="BT947" s="21"/>
      <c r="BU947" s="21"/>
    </row>
    <row r="948" spans="2:73" x14ac:dyDescent="0.3"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  <c r="BG948" s="21"/>
      <c r="BH948" s="21"/>
      <c r="BI948" s="21"/>
      <c r="BJ948" s="21"/>
      <c r="BK948" s="21"/>
      <c r="BL948" s="21"/>
      <c r="BM948" s="21"/>
      <c r="BN948" s="21"/>
      <c r="BO948" s="21"/>
      <c r="BP948" s="21"/>
      <c r="BQ948" s="21"/>
      <c r="BR948" s="21"/>
      <c r="BS948" s="21"/>
      <c r="BT948" s="21"/>
      <c r="BU948" s="21"/>
    </row>
    <row r="949" spans="2:73" x14ac:dyDescent="0.3"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  <c r="BG949" s="21"/>
      <c r="BH949" s="21"/>
      <c r="BI949" s="21"/>
      <c r="BJ949" s="21"/>
      <c r="BK949" s="21"/>
      <c r="BL949" s="21"/>
      <c r="BM949" s="21"/>
      <c r="BN949" s="21"/>
      <c r="BO949" s="21"/>
      <c r="BP949" s="21"/>
      <c r="BQ949" s="21"/>
      <c r="BR949" s="21"/>
      <c r="BS949" s="21"/>
      <c r="BT949" s="21"/>
      <c r="BU949" s="21"/>
    </row>
    <row r="950" spans="2:73" x14ac:dyDescent="0.3"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  <c r="BG950" s="21"/>
      <c r="BH950" s="21"/>
      <c r="BI950" s="21"/>
      <c r="BJ950" s="21"/>
      <c r="BK950" s="21"/>
      <c r="BL950" s="21"/>
      <c r="BM950" s="21"/>
      <c r="BN950" s="21"/>
      <c r="BO950" s="21"/>
      <c r="BP950" s="21"/>
      <c r="BQ950" s="21"/>
      <c r="BR950" s="21"/>
      <c r="BS950" s="21"/>
      <c r="BT950" s="21"/>
      <c r="BU950" s="21"/>
    </row>
    <row r="951" spans="2:73" x14ac:dyDescent="0.3"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  <c r="BG951" s="21"/>
      <c r="BH951" s="21"/>
      <c r="BI951" s="21"/>
      <c r="BJ951" s="21"/>
      <c r="BK951" s="21"/>
      <c r="BL951" s="21"/>
      <c r="BM951" s="21"/>
      <c r="BN951" s="21"/>
      <c r="BO951" s="21"/>
      <c r="BP951" s="21"/>
      <c r="BQ951" s="21"/>
      <c r="BR951" s="21"/>
      <c r="BS951" s="21"/>
      <c r="BT951" s="21"/>
      <c r="BU951" s="21"/>
    </row>
    <row r="952" spans="2:73" x14ac:dyDescent="0.3"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  <c r="BG952" s="21"/>
      <c r="BH952" s="21"/>
      <c r="BI952" s="21"/>
      <c r="BJ952" s="21"/>
      <c r="BK952" s="21"/>
      <c r="BL952" s="21"/>
      <c r="BM952" s="21"/>
      <c r="BN952" s="21"/>
      <c r="BO952" s="21"/>
      <c r="BP952" s="21"/>
      <c r="BQ952" s="21"/>
      <c r="BR952" s="21"/>
      <c r="BS952" s="21"/>
      <c r="BT952" s="21"/>
      <c r="BU952" s="21"/>
    </row>
    <row r="953" spans="2:73" x14ac:dyDescent="0.3"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  <c r="BG953" s="21"/>
      <c r="BH953" s="21"/>
      <c r="BI953" s="21"/>
      <c r="BJ953" s="21"/>
      <c r="BK953" s="21"/>
      <c r="BL953" s="21"/>
      <c r="BM953" s="21"/>
      <c r="BN953" s="21"/>
      <c r="BO953" s="21"/>
      <c r="BP953" s="21"/>
      <c r="BQ953" s="21"/>
      <c r="BR953" s="21"/>
      <c r="BS953" s="21"/>
      <c r="BT953" s="21"/>
      <c r="BU953" s="21"/>
    </row>
    <row r="954" spans="2:73" x14ac:dyDescent="0.3"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  <c r="BG954" s="21"/>
      <c r="BH954" s="21"/>
      <c r="BI954" s="21"/>
      <c r="BJ954" s="21"/>
      <c r="BK954" s="21"/>
      <c r="BL954" s="21"/>
      <c r="BM954" s="21"/>
      <c r="BN954" s="21"/>
      <c r="BO954" s="21"/>
      <c r="BP954" s="21"/>
      <c r="BQ954" s="21"/>
      <c r="BR954" s="21"/>
      <c r="BS954" s="21"/>
      <c r="BT954" s="21"/>
      <c r="BU954" s="21"/>
    </row>
    <row r="955" spans="2:73" x14ac:dyDescent="0.3"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  <c r="BG955" s="21"/>
      <c r="BH955" s="21"/>
      <c r="BI955" s="21"/>
      <c r="BJ955" s="21"/>
      <c r="BK955" s="21"/>
      <c r="BL955" s="21"/>
      <c r="BM955" s="21"/>
      <c r="BN955" s="21"/>
      <c r="BO955" s="21"/>
      <c r="BP955" s="21"/>
      <c r="BQ955" s="21"/>
      <c r="BR955" s="21"/>
      <c r="BS955" s="21"/>
      <c r="BT955" s="21"/>
      <c r="BU955" s="21"/>
    </row>
    <row r="956" spans="2:73" x14ac:dyDescent="0.3"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  <c r="BG956" s="21"/>
      <c r="BH956" s="21"/>
      <c r="BI956" s="21"/>
      <c r="BJ956" s="21"/>
      <c r="BK956" s="21"/>
      <c r="BL956" s="21"/>
      <c r="BM956" s="21"/>
      <c r="BN956" s="21"/>
      <c r="BO956" s="21"/>
      <c r="BP956" s="21"/>
      <c r="BQ956" s="21"/>
      <c r="BR956" s="21"/>
      <c r="BS956" s="21"/>
      <c r="BT956" s="21"/>
      <c r="BU956" s="21"/>
    </row>
    <row r="957" spans="2:73" x14ac:dyDescent="0.3"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  <c r="BG957" s="21"/>
      <c r="BH957" s="21"/>
      <c r="BI957" s="21"/>
      <c r="BJ957" s="21"/>
      <c r="BK957" s="21"/>
      <c r="BL957" s="21"/>
      <c r="BM957" s="21"/>
      <c r="BN957" s="21"/>
      <c r="BO957" s="21"/>
      <c r="BP957" s="21"/>
      <c r="BQ957" s="21"/>
      <c r="BR957" s="21"/>
      <c r="BS957" s="21"/>
      <c r="BT957" s="21"/>
      <c r="BU957" s="21"/>
    </row>
    <row r="958" spans="2:73" x14ac:dyDescent="0.3"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  <c r="BG958" s="21"/>
      <c r="BH958" s="21"/>
      <c r="BI958" s="21"/>
      <c r="BJ958" s="21"/>
      <c r="BK958" s="21"/>
      <c r="BL958" s="21"/>
      <c r="BM958" s="21"/>
      <c r="BN958" s="21"/>
      <c r="BO958" s="21"/>
      <c r="BP958" s="21"/>
      <c r="BQ958" s="21"/>
      <c r="BR958" s="21"/>
      <c r="BS958" s="21"/>
      <c r="BT958" s="21"/>
      <c r="BU958" s="21"/>
    </row>
    <row r="959" spans="2:73" x14ac:dyDescent="0.3"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  <c r="BG959" s="21"/>
      <c r="BH959" s="21"/>
      <c r="BI959" s="21"/>
      <c r="BJ959" s="21"/>
      <c r="BK959" s="21"/>
      <c r="BL959" s="21"/>
      <c r="BM959" s="21"/>
      <c r="BN959" s="21"/>
      <c r="BO959" s="21"/>
      <c r="BP959" s="21"/>
      <c r="BQ959" s="21"/>
      <c r="BR959" s="21"/>
      <c r="BS959" s="21"/>
      <c r="BT959" s="21"/>
      <c r="BU959" s="21"/>
    </row>
    <row r="960" spans="2:73" x14ac:dyDescent="0.3"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  <c r="BG960" s="21"/>
      <c r="BH960" s="21"/>
      <c r="BI960" s="21"/>
      <c r="BJ960" s="21"/>
      <c r="BK960" s="21"/>
      <c r="BL960" s="21"/>
      <c r="BM960" s="21"/>
      <c r="BN960" s="21"/>
      <c r="BO960" s="21"/>
      <c r="BP960" s="21"/>
      <c r="BQ960" s="21"/>
      <c r="BR960" s="21"/>
      <c r="BS960" s="21"/>
      <c r="BT960" s="21"/>
      <c r="BU960" s="21"/>
    </row>
    <row r="961" spans="2:73" x14ac:dyDescent="0.3"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  <c r="BG961" s="21"/>
      <c r="BH961" s="21"/>
      <c r="BI961" s="21"/>
      <c r="BJ961" s="21"/>
      <c r="BK961" s="21"/>
      <c r="BL961" s="21"/>
      <c r="BM961" s="21"/>
      <c r="BN961" s="21"/>
      <c r="BO961" s="21"/>
      <c r="BP961" s="21"/>
      <c r="BQ961" s="21"/>
      <c r="BR961" s="21"/>
      <c r="BS961" s="21"/>
      <c r="BT961" s="21"/>
      <c r="BU961" s="21"/>
    </row>
    <row r="962" spans="2:73" x14ac:dyDescent="0.3"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  <c r="BG962" s="21"/>
      <c r="BH962" s="21"/>
      <c r="BI962" s="21"/>
      <c r="BJ962" s="21"/>
      <c r="BK962" s="21"/>
      <c r="BL962" s="21"/>
      <c r="BM962" s="21"/>
      <c r="BN962" s="21"/>
      <c r="BO962" s="21"/>
      <c r="BP962" s="21"/>
      <c r="BQ962" s="21"/>
      <c r="BR962" s="21"/>
      <c r="BS962" s="21"/>
      <c r="BT962" s="21"/>
      <c r="BU962" s="21"/>
    </row>
    <row r="963" spans="2:73" x14ac:dyDescent="0.3"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  <c r="BG963" s="21"/>
      <c r="BH963" s="21"/>
      <c r="BI963" s="21"/>
      <c r="BJ963" s="21"/>
      <c r="BK963" s="21"/>
      <c r="BL963" s="21"/>
      <c r="BM963" s="21"/>
      <c r="BN963" s="21"/>
      <c r="BO963" s="21"/>
      <c r="BP963" s="21"/>
      <c r="BQ963" s="21"/>
      <c r="BR963" s="21"/>
      <c r="BS963" s="21"/>
      <c r="BT963" s="21"/>
      <c r="BU963" s="21"/>
    </row>
    <row r="964" spans="2:73" x14ac:dyDescent="0.3"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  <c r="BG964" s="21"/>
      <c r="BH964" s="21"/>
      <c r="BI964" s="21"/>
      <c r="BJ964" s="21"/>
      <c r="BK964" s="21"/>
      <c r="BL964" s="21"/>
      <c r="BM964" s="21"/>
      <c r="BN964" s="21"/>
      <c r="BO964" s="21"/>
      <c r="BP964" s="21"/>
      <c r="BQ964" s="21"/>
      <c r="BR964" s="21"/>
      <c r="BS964" s="21"/>
      <c r="BT964" s="21"/>
      <c r="BU964" s="21"/>
    </row>
    <row r="965" spans="2:73" x14ac:dyDescent="0.3"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  <c r="BG965" s="21"/>
      <c r="BH965" s="21"/>
      <c r="BI965" s="21"/>
      <c r="BJ965" s="21"/>
      <c r="BK965" s="21"/>
      <c r="BL965" s="21"/>
      <c r="BM965" s="21"/>
      <c r="BN965" s="21"/>
      <c r="BO965" s="21"/>
      <c r="BP965" s="21"/>
      <c r="BQ965" s="21"/>
      <c r="BR965" s="21"/>
      <c r="BS965" s="21"/>
      <c r="BT965" s="21"/>
      <c r="BU965" s="21"/>
    </row>
    <row r="966" spans="2:73" x14ac:dyDescent="0.3"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  <c r="BG966" s="21"/>
      <c r="BH966" s="21"/>
      <c r="BI966" s="21"/>
      <c r="BJ966" s="21"/>
      <c r="BK966" s="21"/>
      <c r="BL966" s="21"/>
      <c r="BM966" s="21"/>
      <c r="BN966" s="21"/>
      <c r="BO966" s="21"/>
      <c r="BP966" s="21"/>
      <c r="BQ966" s="21"/>
      <c r="BR966" s="21"/>
      <c r="BS966" s="21"/>
      <c r="BT966" s="21"/>
      <c r="BU966" s="21"/>
    </row>
    <row r="967" spans="2:73" x14ac:dyDescent="0.3"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  <c r="BG967" s="21"/>
      <c r="BH967" s="21"/>
      <c r="BI967" s="21"/>
      <c r="BJ967" s="21"/>
      <c r="BK967" s="21"/>
      <c r="BL967" s="21"/>
      <c r="BM967" s="21"/>
      <c r="BN967" s="21"/>
      <c r="BO967" s="21"/>
      <c r="BP967" s="21"/>
      <c r="BQ967" s="21"/>
      <c r="BR967" s="21"/>
      <c r="BS967" s="21"/>
      <c r="BT967" s="21"/>
      <c r="BU967" s="21"/>
    </row>
    <row r="968" spans="2:73" x14ac:dyDescent="0.3"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  <c r="BG968" s="21"/>
      <c r="BH968" s="21"/>
      <c r="BI968" s="21"/>
      <c r="BJ968" s="21"/>
      <c r="BK968" s="21"/>
      <c r="BL968" s="21"/>
      <c r="BM968" s="21"/>
      <c r="BN968" s="21"/>
      <c r="BO968" s="21"/>
      <c r="BP968" s="21"/>
      <c r="BQ968" s="21"/>
      <c r="BR968" s="21"/>
      <c r="BS968" s="21"/>
      <c r="BT968" s="21"/>
      <c r="BU968" s="21"/>
    </row>
    <row r="969" spans="2:73" x14ac:dyDescent="0.3"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  <c r="BG969" s="21"/>
      <c r="BH969" s="21"/>
      <c r="BI969" s="21"/>
      <c r="BJ969" s="21"/>
      <c r="BK969" s="21"/>
      <c r="BL969" s="21"/>
      <c r="BM969" s="21"/>
      <c r="BN969" s="21"/>
      <c r="BO969" s="21"/>
      <c r="BP969" s="21"/>
      <c r="BQ969" s="21"/>
      <c r="BR969" s="21"/>
      <c r="BS969" s="21"/>
      <c r="BT969" s="21"/>
      <c r="BU969" s="21"/>
    </row>
    <row r="970" spans="2:73" x14ac:dyDescent="0.3"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  <c r="BG970" s="21"/>
      <c r="BH970" s="21"/>
      <c r="BI970" s="21"/>
      <c r="BJ970" s="21"/>
      <c r="BK970" s="21"/>
      <c r="BL970" s="21"/>
      <c r="BM970" s="21"/>
      <c r="BN970" s="21"/>
      <c r="BO970" s="21"/>
      <c r="BP970" s="21"/>
      <c r="BQ970" s="21"/>
      <c r="BR970" s="21"/>
      <c r="BS970" s="21"/>
      <c r="BT970" s="21"/>
      <c r="BU970" s="21"/>
    </row>
    <row r="971" spans="2:73" x14ac:dyDescent="0.3"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  <c r="BG971" s="21"/>
      <c r="BH971" s="21"/>
      <c r="BI971" s="21"/>
      <c r="BJ971" s="21"/>
      <c r="BK971" s="21"/>
      <c r="BL971" s="21"/>
      <c r="BM971" s="21"/>
      <c r="BN971" s="21"/>
      <c r="BO971" s="21"/>
      <c r="BP971" s="21"/>
      <c r="BQ971" s="21"/>
      <c r="BR971" s="21"/>
      <c r="BS971" s="21"/>
      <c r="BT971" s="21"/>
      <c r="BU971" s="21"/>
    </row>
    <row r="972" spans="2:73" x14ac:dyDescent="0.3"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  <c r="BG972" s="21"/>
      <c r="BH972" s="21"/>
      <c r="BI972" s="21"/>
      <c r="BJ972" s="21"/>
      <c r="BK972" s="21"/>
      <c r="BL972" s="21"/>
      <c r="BM972" s="21"/>
      <c r="BN972" s="21"/>
      <c r="BO972" s="21"/>
      <c r="BP972" s="21"/>
      <c r="BQ972" s="21"/>
      <c r="BR972" s="21"/>
      <c r="BS972" s="21"/>
      <c r="BT972" s="21"/>
      <c r="BU972" s="21"/>
    </row>
    <row r="973" spans="2:73" x14ac:dyDescent="0.3"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  <c r="BG973" s="21"/>
      <c r="BH973" s="21"/>
      <c r="BI973" s="21"/>
      <c r="BJ973" s="21"/>
      <c r="BK973" s="21"/>
      <c r="BL973" s="21"/>
      <c r="BM973" s="21"/>
      <c r="BN973" s="21"/>
      <c r="BO973" s="21"/>
      <c r="BP973" s="21"/>
      <c r="BQ973" s="21"/>
      <c r="BR973" s="21"/>
      <c r="BS973" s="21"/>
      <c r="BT973" s="21"/>
      <c r="BU973" s="21"/>
    </row>
    <row r="974" spans="2:73" x14ac:dyDescent="0.3"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  <c r="BG974" s="21"/>
      <c r="BH974" s="21"/>
      <c r="BI974" s="21"/>
      <c r="BJ974" s="21"/>
      <c r="BK974" s="21"/>
      <c r="BL974" s="21"/>
      <c r="BM974" s="21"/>
      <c r="BN974" s="21"/>
      <c r="BO974" s="21"/>
      <c r="BP974" s="21"/>
      <c r="BQ974" s="21"/>
      <c r="BR974" s="21"/>
      <c r="BS974" s="21"/>
      <c r="BT974" s="21"/>
      <c r="BU974" s="21"/>
    </row>
    <row r="975" spans="2:73" x14ac:dyDescent="0.3"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  <c r="BG975" s="21"/>
      <c r="BH975" s="21"/>
      <c r="BI975" s="21"/>
      <c r="BJ975" s="21"/>
      <c r="BK975" s="21"/>
      <c r="BL975" s="21"/>
      <c r="BM975" s="21"/>
      <c r="BN975" s="21"/>
      <c r="BO975" s="21"/>
      <c r="BP975" s="21"/>
      <c r="BQ975" s="21"/>
      <c r="BR975" s="21"/>
      <c r="BS975" s="21"/>
      <c r="BT975" s="21"/>
      <c r="BU975" s="21"/>
    </row>
    <row r="976" spans="2:73" x14ac:dyDescent="0.3"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  <c r="BG976" s="21"/>
      <c r="BH976" s="21"/>
      <c r="BI976" s="21"/>
      <c r="BJ976" s="21"/>
      <c r="BK976" s="21"/>
      <c r="BL976" s="21"/>
      <c r="BM976" s="21"/>
      <c r="BN976" s="21"/>
      <c r="BO976" s="21"/>
      <c r="BP976" s="21"/>
      <c r="BQ976" s="21"/>
      <c r="BR976" s="21"/>
      <c r="BS976" s="21"/>
      <c r="BT976" s="21"/>
      <c r="BU976" s="21"/>
    </row>
    <row r="977" spans="2:73" x14ac:dyDescent="0.3"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  <c r="BG977" s="21"/>
      <c r="BH977" s="21"/>
      <c r="BI977" s="21"/>
      <c r="BJ977" s="21"/>
      <c r="BK977" s="21"/>
      <c r="BL977" s="21"/>
      <c r="BM977" s="21"/>
      <c r="BN977" s="21"/>
      <c r="BO977" s="21"/>
      <c r="BP977" s="21"/>
      <c r="BQ977" s="21"/>
      <c r="BR977" s="21"/>
      <c r="BS977" s="21"/>
      <c r="BT977" s="21"/>
      <c r="BU977" s="21"/>
    </row>
    <row r="978" spans="2:73" x14ac:dyDescent="0.3"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  <c r="BG978" s="21"/>
      <c r="BH978" s="21"/>
      <c r="BI978" s="21"/>
      <c r="BJ978" s="21"/>
      <c r="BK978" s="21"/>
      <c r="BL978" s="21"/>
      <c r="BM978" s="21"/>
      <c r="BN978" s="21"/>
      <c r="BO978" s="21"/>
      <c r="BP978" s="21"/>
      <c r="BQ978" s="21"/>
      <c r="BR978" s="21"/>
      <c r="BS978" s="21"/>
      <c r="BT978" s="21"/>
      <c r="BU978" s="21"/>
    </row>
    <row r="979" spans="2:73" x14ac:dyDescent="0.3"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  <c r="BG979" s="21"/>
      <c r="BH979" s="21"/>
      <c r="BI979" s="21"/>
      <c r="BJ979" s="21"/>
      <c r="BK979" s="21"/>
      <c r="BL979" s="21"/>
      <c r="BM979" s="21"/>
      <c r="BN979" s="21"/>
      <c r="BO979" s="21"/>
      <c r="BP979" s="21"/>
      <c r="BQ979" s="21"/>
      <c r="BR979" s="21"/>
      <c r="BS979" s="21"/>
      <c r="BT979" s="21"/>
      <c r="BU979" s="21"/>
    </row>
    <row r="980" spans="2:73" x14ac:dyDescent="0.3"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  <c r="BG980" s="21"/>
      <c r="BH980" s="21"/>
      <c r="BI980" s="21"/>
      <c r="BJ980" s="21"/>
      <c r="BK980" s="21"/>
      <c r="BL980" s="21"/>
      <c r="BM980" s="21"/>
      <c r="BN980" s="21"/>
      <c r="BO980" s="21"/>
      <c r="BP980" s="21"/>
      <c r="BQ980" s="21"/>
      <c r="BR980" s="21"/>
      <c r="BS980" s="21"/>
      <c r="BT980" s="21"/>
      <c r="BU980" s="21"/>
    </row>
    <row r="981" spans="2:73" x14ac:dyDescent="0.3"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  <c r="BG981" s="21"/>
      <c r="BH981" s="21"/>
      <c r="BI981" s="21"/>
      <c r="BJ981" s="21"/>
      <c r="BK981" s="21"/>
      <c r="BL981" s="21"/>
      <c r="BM981" s="21"/>
      <c r="BN981" s="21"/>
      <c r="BO981" s="21"/>
      <c r="BP981" s="21"/>
      <c r="BQ981" s="21"/>
      <c r="BR981" s="21"/>
      <c r="BS981" s="21"/>
      <c r="BT981" s="21"/>
      <c r="BU981" s="21"/>
    </row>
    <row r="982" spans="2:73" x14ac:dyDescent="0.3"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  <c r="BG982" s="21"/>
      <c r="BH982" s="21"/>
      <c r="BI982" s="21"/>
      <c r="BJ982" s="21"/>
      <c r="BK982" s="21"/>
      <c r="BL982" s="21"/>
      <c r="BM982" s="21"/>
      <c r="BN982" s="21"/>
      <c r="BO982" s="21"/>
      <c r="BP982" s="21"/>
      <c r="BQ982" s="21"/>
      <c r="BR982" s="21"/>
      <c r="BS982" s="21"/>
      <c r="BT982" s="21"/>
      <c r="BU982" s="21"/>
    </row>
    <row r="983" spans="2:73" x14ac:dyDescent="0.3"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  <c r="BG983" s="21"/>
      <c r="BH983" s="21"/>
      <c r="BI983" s="21"/>
      <c r="BJ983" s="21"/>
      <c r="BK983" s="21"/>
      <c r="BL983" s="21"/>
      <c r="BM983" s="21"/>
      <c r="BN983" s="21"/>
      <c r="BO983" s="21"/>
      <c r="BP983" s="21"/>
      <c r="BQ983" s="21"/>
      <c r="BR983" s="21"/>
      <c r="BS983" s="21"/>
      <c r="BT983" s="21"/>
      <c r="BU983" s="21"/>
    </row>
    <row r="984" spans="2:73" x14ac:dyDescent="0.3"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  <c r="BG984" s="21"/>
      <c r="BH984" s="21"/>
      <c r="BI984" s="21"/>
      <c r="BJ984" s="21"/>
      <c r="BK984" s="21"/>
      <c r="BL984" s="21"/>
      <c r="BM984" s="21"/>
      <c r="BN984" s="21"/>
      <c r="BO984" s="21"/>
      <c r="BP984" s="21"/>
      <c r="BQ984" s="21"/>
      <c r="BR984" s="21"/>
      <c r="BS984" s="21"/>
      <c r="BT984" s="21"/>
      <c r="BU984" s="21"/>
    </row>
    <row r="985" spans="2:73" x14ac:dyDescent="0.3"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  <c r="BG985" s="21"/>
      <c r="BH985" s="21"/>
      <c r="BI985" s="21"/>
      <c r="BJ985" s="21"/>
      <c r="BK985" s="21"/>
      <c r="BL985" s="21"/>
      <c r="BM985" s="21"/>
      <c r="BN985" s="21"/>
      <c r="BO985" s="21"/>
      <c r="BP985" s="21"/>
      <c r="BQ985" s="21"/>
      <c r="BR985" s="21"/>
      <c r="BS985" s="21"/>
      <c r="BT985" s="21"/>
      <c r="BU985" s="21"/>
    </row>
    <row r="986" spans="2:73" x14ac:dyDescent="0.3"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  <c r="BG986" s="21"/>
      <c r="BH986" s="21"/>
      <c r="BI986" s="21"/>
      <c r="BJ986" s="21"/>
      <c r="BK986" s="21"/>
      <c r="BL986" s="21"/>
      <c r="BM986" s="21"/>
      <c r="BN986" s="21"/>
      <c r="BO986" s="21"/>
      <c r="BP986" s="21"/>
      <c r="BQ986" s="21"/>
      <c r="BR986" s="21"/>
      <c r="BS986" s="21"/>
      <c r="BT986" s="21"/>
      <c r="BU986" s="21"/>
    </row>
    <row r="987" spans="2:73" x14ac:dyDescent="0.3"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  <c r="BG987" s="21"/>
      <c r="BH987" s="21"/>
      <c r="BI987" s="21"/>
      <c r="BJ987" s="21"/>
      <c r="BK987" s="21"/>
      <c r="BL987" s="21"/>
      <c r="BM987" s="21"/>
      <c r="BN987" s="21"/>
      <c r="BO987" s="21"/>
      <c r="BP987" s="21"/>
      <c r="BQ987" s="21"/>
      <c r="BR987" s="21"/>
      <c r="BS987" s="21"/>
      <c r="BT987" s="21"/>
      <c r="BU987" s="21"/>
    </row>
    <row r="988" spans="2:73" x14ac:dyDescent="0.3"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  <c r="BG988" s="21"/>
      <c r="BH988" s="21"/>
      <c r="BI988" s="21"/>
      <c r="BJ988" s="21"/>
      <c r="BK988" s="21"/>
      <c r="BL988" s="21"/>
      <c r="BM988" s="21"/>
      <c r="BN988" s="21"/>
      <c r="BO988" s="21"/>
      <c r="BP988" s="21"/>
      <c r="BQ988" s="21"/>
      <c r="BR988" s="21"/>
      <c r="BS988" s="21"/>
      <c r="BT988" s="21"/>
      <c r="BU988" s="21"/>
    </row>
    <row r="989" spans="2:73" x14ac:dyDescent="0.3"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  <c r="BG989" s="21"/>
      <c r="BH989" s="21"/>
      <c r="BI989" s="21"/>
      <c r="BJ989" s="21"/>
      <c r="BK989" s="21"/>
      <c r="BL989" s="21"/>
      <c r="BM989" s="21"/>
      <c r="BN989" s="21"/>
      <c r="BO989" s="21"/>
      <c r="BP989" s="21"/>
      <c r="BQ989" s="21"/>
      <c r="BR989" s="21"/>
      <c r="BS989" s="21"/>
      <c r="BT989" s="21"/>
      <c r="BU989" s="21"/>
    </row>
    <row r="990" spans="2:73" x14ac:dyDescent="0.3"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  <c r="BG990" s="21"/>
      <c r="BH990" s="21"/>
      <c r="BI990" s="21"/>
      <c r="BJ990" s="21"/>
      <c r="BK990" s="21"/>
      <c r="BL990" s="21"/>
      <c r="BM990" s="21"/>
      <c r="BN990" s="21"/>
      <c r="BO990" s="21"/>
      <c r="BP990" s="21"/>
      <c r="BQ990" s="21"/>
      <c r="BR990" s="21"/>
      <c r="BS990" s="21"/>
      <c r="BT990" s="21"/>
      <c r="BU990" s="21"/>
    </row>
    <row r="991" spans="2:73" x14ac:dyDescent="0.3"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  <c r="BG991" s="21"/>
      <c r="BH991" s="21"/>
      <c r="BI991" s="21"/>
      <c r="BJ991" s="21"/>
      <c r="BK991" s="21"/>
      <c r="BL991" s="21"/>
      <c r="BM991" s="21"/>
      <c r="BN991" s="21"/>
      <c r="BO991" s="21"/>
      <c r="BP991" s="21"/>
      <c r="BQ991" s="21"/>
      <c r="BR991" s="21"/>
      <c r="BS991" s="21"/>
      <c r="BT991" s="21"/>
      <c r="BU991" s="21"/>
    </row>
    <row r="992" spans="2:73" x14ac:dyDescent="0.3"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  <c r="BG992" s="21"/>
      <c r="BH992" s="21"/>
      <c r="BI992" s="21"/>
      <c r="BJ992" s="21"/>
      <c r="BK992" s="21"/>
      <c r="BL992" s="21"/>
      <c r="BM992" s="21"/>
      <c r="BN992" s="21"/>
      <c r="BO992" s="21"/>
      <c r="BP992" s="21"/>
      <c r="BQ992" s="21"/>
      <c r="BR992" s="21"/>
      <c r="BS992" s="21"/>
      <c r="BT992" s="21"/>
      <c r="BU992" s="21"/>
    </row>
    <row r="993" spans="2:73" x14ac:dyDescent="0.3"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  <c r="BG993" s="21"/>
      <c r="BH993" s="21"/>
      <c r="BI993" s="21"/>
      <c r="BJ993" s="21"/>
      <c r="BK993" s="21"/>
      <c r="BL993" s="21"/>
      <c r="BM993" s="21"/>
      <c r="BN993" s="21"/>
      <c r="BO993" s="21"/>
      <c r="BP993" s="21"/>
      <c r="BQ993" s="21"/>
      <c r="BR993" s="21"/>
      <c r="BS993" s="21"/>
      <c r="BT993" s="21"/>
      <c r="BU993" s="21"/>
    </row>
    <row r="994" spans="2:73" x14ac:dyDescent="0.3"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  <c r="BG994" s="21"/>
      <c r="BH994" s="21"/>
      <c r="BI994" s="21"/>
      <c r="BJ994" s="21"/>
      <c r="BK994" s="21"/>
      <c r="BL994" s="21"/>
      <c r="BM994" s="21"/>
      <c r="BN994" s="21"/>
      <c r="BO994" s="21"/>
      <c r="BP994" s="21"/>
      <c r="BQ994" s="21"/>
      <c r="BR994" s="21"/>
      <c r="BS994" s="21"/>
      <c r="BT994" s="21"/>
      <c r="BU994" s="21"/>
    </row>
    <row r="995" spans="2:73" x14ac:dyDescent="0.3"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  <c r="BG995" s="21"/>
      <c r="BH995" s="21"/>
      <c r="BI995" s="21"/>
      <c r="BJ995" s="21"/>
      <c r="BK995" s="21"/>
      <c r="BL995" s="21"/>
      <c r="BM995" s="21"/>
      <c r="BN995" s="21"/>
      <c r="BO995" s="21"/>
      <c r="BP995" s="21"/>
      <c r="BQ995" s="21"/>
      <c r="BR995" s="21"/>
      <c r="BS995" s="21"/>
      <c r="BT995" s="21"/>
      <c r="BU995" s="21"/>
    </row>
  </sheetData>
  <mergeCells count="12">
    <mergeCell ref="B40:C40"/>
    <mergeCell ref="D5:M5"/>
    <mergeCell ref="A7:A16"/>
    <mergeCell ref="A17:A19"/>
    <mergeCell ref="A20:A38"/>
    <mergeCell ref="B5:C5"/>
    <mergeCell ref="Q7:Q16"/>
    <mergeCell ref="P17:P19"/>
    <mergeCell ref="Q17:Q19"/>
    <mergeCell ref="P20:P38"/>
    <mergeCell ref="Q20:Q38"/>
    <mergeCell ref="P7:P16"/>
  </mergeCells>
  <phoneticPr fontId="24" type="noConversion"/>
  <dataValidations count="2">
    <dataValidation type="decimal" allowBlank="1" showInputMessage="1" showErrorMessage="1" errorTitle="Error" error="Please enter a number." promptTitle="Volume" prompt="Enter volume in milliliters (mL)" sqref="C7:C17 C20:C21 C35:C38 C32 C23:C29" xr:uid="{00000000-0002-0000-0000-000000000000}">
      <formula1>0</formula1>
      <formula2>999999</formula2>
    </dataValidation>
    <dataValidation type="decimal" allowBlank="1" showInputMessage="1" showErrorMessage="1" errorTitle="Error" error="Please enter a  number." promptTitle="Mass" prompt="Please enter the mass in grams (g)." sqref="C18:C19 C22 C30:C31 C33:C34" xr:uid="{00000000-0002-0000-0000-000001000000}">
      <formula1>0</formula1>
      <formula2>999999</formula2>
    </dataValidation>
  </dataValidations>
  <pageMargins left="0.75" right="0.75" top="1" bottom="1" header="0.5" footer="0.5"/>
  <pageSetup scale="10" fitToHeight="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"/>
  <sheetViews>
    <sheetView topLeftCell="A4" workbookViewId="0">
      <selection activeCell="B10" sqref="B10:B11"/>
    </sheetView>
  </sheetViews>
  <sheetFormatPr defaultColWidth="10.88671875" defaultRowHeight="14.4" x14ac:dyDescent="0.3"/>
  <cols>
    <col min="1" max="1" width="10.88671875" style="11"/>
    <col min="2" max="2" width="12.109375" style="11" bestFit="1" customWidth="1"/>
    <col min="3" max="16384" width="10.88671875" style="11"/>
  </cols>
  <sheetData>
    <row r="1" spans="1:10" ht="42" customHeight="1" x14ac:dyDescent="0.3"/>
    <row r="2" spans="1:10" ht="21" x14ac:dyDescent="0.4">
      <c r="A2" s="12" t="s">
        <v>57</v>
      </c>
    </row>
    <row r="4" spans="1:10" ht="18" x14ac:dyDescent="0.35">
      <c r="B4" s="13" t="s">
        <v>67</v>
      </c>
      <c r="C4" s="13"/>
      <c r="D4" s="13"/>
      <c r="E4" s="13"/>
      <c r="F4" s="13"/>
      <c r="G4" s="13"/>
      <c r="H4" s="13"/>
      <c r="I4" s="13"/>
      <c r="J4" s="13"/>
    </row>
    <row r="5" spans="1:10" ht="18" x14ac:dyDescent="0.35">
      <c r="B5" s="13" t="s">
        <v>66</v>
      </c>
      <c r="C5" s="13"/>
      <c r="D5" s="13"/>
      <c r="E5" s="13"/>
      <c r="F5" s="13"/>
      <c r="G5" s="13"/>
      <c r="H5" s="13"/>
      <c r="I5" s="13"/>
      <c r="J5" s="13"/>
    </row>
    <row r="6" spans="1:10" x14ac:dyDescent="0.3">
      <c r="B6" s="94">
        <f>'EDC Calculator'!N39*318.9*10^6*0.0022/2000</f>
        <v>0</v>
      </c>
      <c r="C6" s="95" t="s">
        <v>65</v>
      </c>
    </row>
    <row r="7" spans="1:10" x14ac:dyDescent="0.3">
      <c r="B7" s="94"/>
      <c r="C7" s="95"/>
    </row>
    <row r="9" spans="1:10" ht="18" x14ac:dyDescent="0.35">
      <c r="B9" s="13" t="s">
        <v>68</v>
      </c>
      <c r="C9" s="13"/>
      <c r="D9" s="13"/>
      <c r="E9" s="13"/>
      <c r="F9" s="13"/>
    </row>
    <row r="10" spans="1:10" ht="14.1" customHeight="1" x14ac:dyDescent="0.3">
      <c r="B10" s="94">
        <f>B6*2000/1000000</f>
        <v>0</v>
      </c>
      <c r="C10" s="96" t="s">
        <v>69</v>
      </c>
      <c r="D10" s="96"/>
    </row>
    <row r="11" spans="1:10" ht="14.1" customHeight="1" x14ac:dyDescent="0.3">
      <c r="B11" s="94"/>
      <c r="C11" s="96"/>
      <c r="D11" s="96"/>
    </row>
  </sheetData>
  <sheetProtection sheet="1" objects="1" scenarios="1"/>
  <mergeCells count="4">
    <mergeCell ref="B6:B7"/>
    <mergeCell ref="C6:C7"/>
    <mergeCell ref="B10:B11"/>
    <mergeCell ref="C10:D1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F995"/>
  <sheetViews>
    <sheetView workbookViewId="0">
      <selection activeCell="H47" sqref="H47"/>
    </sheetView>
  </sheetViews>
  <sheetFormatPr defaultColWidth="15.109375" defaultRowHeight="15" customHeight="1" x14ac:dyDescent="0.3"/>
  <cols>
    <col min="1" max="1" width="18" bestFit="1" customWidth="1"/>
    <col min="2" max="2" width="9.6640625" bestFit="1" customWidth="1"/>
    <col min="3" max="3" width="7.6640625" customWidth="1"/>
    <col min="4" max="4" width="18" bestFit="1" customWidth="1"/>
    <col min="5" max="5" width="12.33203125" customWidth="1"/>
    <col min="6" max="26" width="7.6640625" customWidth="1"/>
  </cols>
  <sheetData>
    <row r="1" spans="1:6" s="1" customFormat="1" ht="15" customHeight="1" x14ac:dyDescent="0.3">
      <c r="D1" s="1" t="s">
        <v>52</v>
      </c>
    </row>
    <row r="2" spans="1:6" s="2" customFormat="1" ht="15" customHeight="1" x14ac:dyDescent="0.3">
      <c r="A2" s="2" t="s">
        <v>49</v>
      </c>
      <c r="B2" s="2" t="s">
        <v>50</v>
      </c>
      <c r="C2" s="2" t="s">
        <v>51</v>
      </c>
      <c r="D2" s="2" t="s">
        <v>49</v>
      </c>
      <c r="E2" s="4" t="s">
        <v>64</v>
      </c>
      <c r="F2" s="2" t="s">
        <v>53</v>
      </c>
    </row>
    <row r="3" spans="1:6" ht="13.5" customHeight="1" x14ac:dyDescent="0.3">
      <c r="A3" s="3" t="str">
        <f>'EDC Calculator'!B7</f>
        <v>Surface Cleaner</v>
      </c>
      <c r="B3" s="3">
        <f>'EDC Calculator'!N7</f>
        <v>0</v>
      </c>
      <c r="C3" s="3">
        <f>RANK(B3,$B$3:$B$34)+COUNTIF($B$3:B3,B3)-1</f>
        <v>1</v>
      </c>
      <c r="D3" t="str">
        <f t="shared" ref="D3:D32" si="0">INDEX($A$3:$A$34,MATCH(ROW(A1),$C$3:$C$34,0))</f>
        <v>Surface Cleaner</v>
      </c>
      <c r="E3" s="3">
        <f t="shared" ref="E3:E32" si="1">INDEX($B$3:$B$34,MATCH(ROW(A1),$C$3:$C$34,0))</f>
        <v>0</v>
      </c>
      <c r="F3" s="5" t="e">
        <f>E3/(SUM($E$3:$E$34))</f>
        <v>#DIV/0!</v>
      </c>
    </row>
    <row r="4" spans="1:6" ht="13.5" customHeight="1" x14ac:dyDescent="0.3">
      <c r="A4" s="3" t="str">
        <f>'EDC Calculator'!B8</f>
        <v>Floor Cleaner</v>
      </c>
      <c r="B4" s="3">
        <f>'EDC Calculator'!N8</f>
        <v>0</v>
      </c>
      <c r="C4" s="3">
        <f>RANK(B4,$B$3:$B$34)+COUNTIF($B$3:B4,B4)-1</f>
        <v>2</v>
      </c>
      <c r="D4" s="1" t="str">
        <f t="shared" si="0"/>
        <v>Floor Cleaner</v>
      </c>
      <c r="E4" s="3">
        <f t="shared" si="1"/>
        <v>0</v>
      </c>
      <c r="F4" s="5" t="e">
        <f t="shared" ref="F4:F34" si="2">E4/(SUM($E$3:$E$34))</f>
        <v>#DIV/0!</v>
      </c>
    </row>
    <row r="5" spans="1:6" ht="13.5" customHeight="1" x14ac:dyDescent="0.3">
      <c r="A5" s="3" t="str">
        <f>'EDC Calculator'!B9</f>
        <v>Glass Cleaner</v>
      </c>
      <c r="B5" s="3">
        <f>'EDC Calculator'!N9</f>
        <v>0</v>
      </c>
      <c r="C5" s="3">
        <f>RANK(B5,$B$3:$B$34)+COUNTIF($B$3:B5,B5)-1</f>
        <v>3</v>
      </c>
      <c r="D5" s="1" t="str">
        <f t="shared" si="0"/>
        <v>Glass Cleaner</v>
      </c>
      <c r="E5" s="3">
        <f t="shared" si="1"/>
        <v>0</v>
      </c>
      <c r="F5" s="5" t="e">
        <f t="shared" si="2"/>
        <v>#DIV/0!</v>
      </c>
    </row>
    <row r="6" spans="1:6" ht="13.5" customHeight="1" x14ac:dyDescent="0.3">
      <c r="A6" s="3" t="str">
        <f>'EDC Calculator'!B10</f>
        <v>Tub and Tile Cleaner</v>
      </c>
      <c r="B6" s="3">
        <f>'EDC Calculator'!N10</f>
        <v>0</v>
      </c>
      <c r="C6" s="3">
        <f>RANK(B6,$B$3:$B$34)+COUNTIF($B$3:B6,B6)-1</f>
        <v>4</v>
      </c>
      <c r="D6" s="1" t="str">
        <f t="shared" si="0"/>
        <v>Tub and Tile Cleaner</v>
      </c>
      <c r="E6" s="3">
        <f t="shared" si="1"/>
        <v>0</v>
      </c>
      <c r="F6" s="5" t="e">
        <f t="shared" si="2"/>
        <v>#DIV/0!</v>
      </c>
    </row>
    <row r="7" spans="1:6" ht="13.5" customHeight="1" x14ac:dyDescent="0.3">
      <c r="A7" s="3" t="str">
        <f>'EDC Calculator'!B11</f>
        <v xml:space="preserve">Air Freshner </v>
      </c>
      <c r="B7" s="3">
        <f>'EDC Calculator'!N11</f>
        <v>0</v>
      </c>
      <c r="C7" s="3">
        <f>RANK(B7,$B$3:$B$34)+COUNTIF($B$3:B7,B7)-1</f>
        <v>5</v>
      </c>
      <c r="D7" s="1" t="str">
        <f t="shared" si="0"/>
        <v xml:space="preserve">Air Freshner </v>
      </c>
      <c r="E7" s="3">
        <f t="shared" si="1"/>
        <v>0</v>
      </c>
      <c r="F7" s="5" t="e">
        <f t="shared" si="2"/>
        <v>#DIV/0!</v>
      </c>
    </row>
    <row r="8" spans="1:6" ht="13.5" customHeight="1" x14ac:dyDescent="0.3">
      <c r="A8" s="3" t="str">
        <f>'EDC Calculator'!B12</f>
        <v>Carpet Cleaner</v>
      </c>
      <c r="B8" s="3">
        <f>'EDC Calculator'!N12</f>
        <v>0</v>
      </c>
      <c r="C8" s="3">
        <f>RANK(B8,$B$3:$B$34)+COUNTIF($B$3:B8,B8)-1</f>
        <v>6</v>
      </c>
      <c r="D8" s="1" t="str">
        <f t="shared" si="0"/>
        <v>Carpet Cleaner</v>
      </c>
      <c r="E8" s="3">
        <f t="shared" si="1"/>
        <v>0</v>
      </c>
      <c r="F8" s="5" t="e">
        <f t="shared" si="2"/>
        <v>#DIV/0!</v>
      </c>
    </row>
    <row r="9" spans="1:6" ht="13.5" customHeight="1" x14ac:dyDescent="0.3">
      <c r="A9" s="3" t="str">
        <f>'EDC Calculator'!B13</f>
        <v>Toilet Bowl Cleaner</v>
      </c>
      <c r="B9" s="3">
        <f>'EDC Calculator'!N13</f>
        <v>0</v>
      </c>
      <c r="C9" s="3">
        <f>RANK(B9,$B$3:$B$34)+COUNTIF($B$3:B9,B9)-1</f>
        <v>7</v>
      </c>
      <c r="D9" s="1" t="str">
        <f t="shared" si="0"/>
        <v>Toilet Bowl Cleaner</v>
      </c>
      <c r="E9" s="3">
        <f t="shared" si="1"/>
        <v>0</v>
      </c>
      <c r="F9" s="5" t="e">
        <f t="shared" si="2"/>
        <v>#DIV/0!</v>
      </c>
    </row>
    <row r="10" spans="1:6" ht="13.5" customHeight="1" x14ac:dyDescent="0.3">
      <c r="A10" s="3" t="str">
        <f>'EDC Calculator'!B14</f>
        <v>Polish/Wax</v>
      </c>
      <c r="B10" s="3">
        <f>'EDC Calculator'!N14</f>
        <v>0</v>
      </c>
      <c r="C10" s="3">
        <f>RANK(B10,$B$3:$B$34)+COUNTIF($B$3:B10,B10)-1</f>
        <v>8</v>
      </c>
      <c r="D10" s="1" t="str">
        <f t="shared" si="0"/>
        <v>Polish/Wax</v>
      </c>
      <c r="E10" s="3">
        <f t="shared" si="1"/>
        <v>0</v>
      </c>
      <c r="F10" s="5" t="e">
        <f t="shared" si="2"/>
        <v>#DIV/0!</v>
      </c>
    </row>
    <row r="11" spans="1:6" ht="13.5" customHeight="1" x14ac:dyDescent="0.3">
      <c r="A11" s="3" t="str">
        <f>'EDC Calculator'!B15</f>
        <v>Dishwasher Detergent</v>
      </c>
      <c r="B11" s="3">
        <f>'EDC Calculator'!N15</f>
        <v>0</v>
      </c>
      <c r="C11" s="3">
        <f>RANK(B11,$B$3:$B$34)+COUNTIF($B$3:B11,B11)-1</f>
        <v>9</v>
      </c>
      <c r="D11" s="1" t="str">
        <f t="shared" si="0"/>
        <v>Dishwasher Detergent</v>
      </c>
      <c r="E11" s="3">
        <f t="shared" si="1"/>
        <v>0</v>
      </c>
      <c r="F11" s="5" t="e">
        <f t="shared" si="2"/>
        <v>#DIV/0!</v>
      </c>
    </row>
    <row r="12" spans="1:6" ht="13.5" customHeight="1" x14ac:dyDescent="0.3">
      <c r="A12" s="3" t="str">
        <f>'EDC Calculator'!B16</f>
        <v>Dish Liquid</v>
      </c>
      <c r="B12" s="3">
        <f>'EDC Calculator'!N16</f>
        <v>0</v>
      </c>
      <c r="C12" s="3">
        <f>RANK(B12,$B$3:$B$34)+COUNTIF($B$3:B12,B12)-1</f>
        <v>10</v>
      </c>
      <c r="D12" s="1" t="str">
        <f t="shared" si="0"/>
        <v>Dish Liquid</v>
      </c>
      <c r="E12" s="3">
        <f t="shared" si="1"/>
        <v>0</v>
      </c>
      <c r="F12" s="5" t="e">
        <f t="shared" si="2"/>
        <v>#DIV/0!</v>
      </c>
    </row>
    <row r="13" spans="1:6" ht="13.5" hidden="1" customHeight="1" x14ac:dyDescent="0.3">
      <c r="A13" s="3" t="str">
        <f>'EDC Calculator'!B17</f>
        <v>Laundry Bleach</v>
      </c>
      <c r="B13" s="3">
        <f>'EDC Calculator'!N17</f>
        <v>0</v>
      </c>
      <c r="C13" s="3">
        <f>RANK(B13,$B$3:$B$34)+COUNTIF($B$3:B13,B13)-1</f>
        <v>11</v>
      </c>
      <c r="D13" s="1" t="str">
        <f t="shared" si="0"/>
        <v>Laundry Bleach</v>
      </c>
      <c r="E13" s="3">
        <f t="shared" si="1"/>
        <v>0</v>
      </c>
      <c r="F13" s="5" t="e">
        <f t="shared" si="2"/>
        <v>#DIV/0!</v>
      </c>
    </row>
    <row r="14" spans="1:6" ht="13.5" hidden="1" customHeight="1" x14ac:dyDescent="0.3">
      <c r="A14" s="3" t="str">
        <f>'EDC Calculator'!B18</f>
        <v>Laundry Detergent</v>
      </c>
      <c r="B14" s="3">
        <f>'EDC Calculator'!N18</f>
        <v>0</v>
      </c>
      <c r="C14" s="3">
        <f>RANK(B14,$B$3:$B$34)+COUNTIF($B$3:B14,B14)-1</f>
        <v>12</v>
      </c>
      <c r="D14" s="1" t="str">
        <f t="shared" si="0"/>
        <v>Laundry Detergent</v>
      </c>
      <c r="E14" s="3">
        <f t="shared" si="1"/>
        <v>0</v>
      </c>
      <c r="F14" s="5" t="e">
        <f t="shared" si="2"/>
        <v>#DIV/0!</v>
      </c>
    </row>
    <row r="15" spans="1:6" ht="13.5" hidden="1" customHeight="1" x14ac:dyDescent="0.3">
      <c r="A15" s="3" t="str">
        <f>'EDC Calculator'!B19</f>
        <v>Dryer Sheets</v>
      </c>
      <c r="B15" s="3">
        <f>'EDC Calculator'!N19</f>
        <v>0</v>
      </c>
      <c r="C15" s="3">
        <f>RANK(B15,$B$3:$B$34)+COUNTIF($B$3:B15,B15)-1</f>
        <v>13</v>
      </c>
      <c r="D15" s="1" t="str">
        <f t="shared" si="0"/>
        <v>Dryer Sheets</v>
      </c>
      <c r="E15" s="3">
        <f t="shared" si="1"/>
        <v>0</v>
      </c>
      <c r="F15" s="5" t="e">
        <f t="shared" si="2"/>
        <v>#DIV/0!</v>
      </c>
    </row>
    <row r="16" spans="1:6" ht="13.5" hidden="1" customHeight="1" x14ac:dyDescent="0.3">
      <c r="A16" s="3" t="str">
        <f>'EDC Calculator'!B20</f>
        <v>Hand Soap</v>
      </c>
      <c r="B16" s="3">
        <f>'EDC Calculator'!N20</f>
        <v>0</v>
      </c>
      <c r="C16" s="3">
        <f>RANK(B16,$B$3:$B$34)+COUNTIF($B$3:B16,B16)-1</f>
        <v>14</v>
      </c>
      <c r="D16" s="1" t="str">
        <f t="shared" si="0"/>
        <v>Hand Soap</v>
      </c>
      <c r="E16" s="3">
        <f t="shared" si="1"/>
        <v>0</v>
      </c>
      <c r="F16" s="5" t="e">
        <f t="shared" si="2"/>
        <v>#DIV/0!</v>
      </c>
    </row>
    <row r="17" spans="1:6" ht="13.5" hidden="1" customHeight="1" x14ac:dyDescent="0.3">
      <c r="A17" s="3" t="str">
        <f>'EDC Calculator'!B21</f>
        <v xml:space="preserve">Hand Sanitizer </v>
      </c>
      <c r="B17" s="3">
        <f>'EDC Calculator'!N21</f>
        <v>0</v>
      </c>
      <c r="C17" s="3">
        <f>RANK(B17,$B$3:$B$34)+COUNTIF($B$3:B17,B17)-1</f>
        <v>15</v>
      </c>
      <c r="D17" s="1" t="str">
        <f t="shared" si="0"/>
        <v xml:space="preserve">Hand Sanitizer </v>
      </c>
      <c r="E17" s="3">
        <f t="shared" si="1"/>
        <v>0</v>
      </c>
      <c r="F17" s="5" t="e">
        <f t="shared" si="2"/>
        <v>#DIV/0!</v>
      </c>
    </row>
    <row r="18" spans="1:6" ht="13.5" hidden="1" customHeight="1" x14ac:dyDescent="0.3">
      <c r="A18" s="3" t="str">
        <f>'EDC Calculator'!B22</f>
        <v>Bar Soap</v>
      </c>
      <c r="B18" s="3">
        <f>'EDC Calculator'!N22</f>
        <v>0</v>
      </c>
      <c r="C18" s="3">
        <f>RANK(B18,$B$3:$B$34)+COUNTIF($B$3:B18,B18)-1</f>
        <v>16</v>
      </c>
      <c r="D18" s="1" t="str">
        <f t="shared" si="0"/>
        <v>Bar Soap</v>
      </c>
      <c r="E18" s="3">
        <f t="shared" si="1"/>
        <v>0</v>
      </c>
      <c r="F18" s="5" t="e">
        <f t="shared" si="2"/>
        <v>#DIV/0!</v>
      </c>
    </row>
    <row r="19" spans="1:6" ht="13.5" hidden="1" customHeight="1" x14ac:dyDescent="0.3">
      <c r="A19" s="3" t="str">
        <f>'EDC Calculator'!B23</f>
        <v>Body Wash</v>
      </c>
      <c r="B19" s="3">
        <f>'EDC Calculator'!N23</f>
        <v>0</v>
      </c>
      <c r="C19" s="3">
        <f>RANK(B19,$B$3:$B$34)+COUNTIF($B$3:B19,B19)-1</f>
        <v>17</v>
      </c>
      <c r="D19" s="1" t="str">
        <f t="shared" si="0"/>
        <v>Body Wash</v>
      </c>
      <c r="E19" s="3">
        <f t="shared" si="1"/>
        <v>0</v>
      </c>
      <c r="F19" s="5" t="e">
        <f t="shared" si="2"/>
        <v>#DIV/0!</v>
      </c>
    </row>
    <row r="20" spans="1:6" ht="13.5" hidden="1" customHeight="1" x14ac:dyDescent="0.3">
      <c r="A20" s="3" t="str">
        <f>'EDC Calculator'!B24</f>
        <v xml:space="preserve">Shampoo </v>
      </c>
      <c r="B20" s="3">
        <f>'EDC Calculator'!N24</f>
        <v>0</v>
      </c>
      <c r="C20" s="3">
        <f>RANK(B20,$B$3:$B$34)+COUNTIF($B$3:B20,B20)-1</f>
        <v>18</v>
      </c>
      <c r="D20" s="1" t="str">
        <f t="shared" si="0"/>
        <v xml:space="preserve">Shampoo </v>
      </c>
      <c r="E20" s="3">
        <f t="shared" si="1"/>
        <v>0</v>
      </c>
      <c r="F20" s="5" t="e">
        <f t="shared" si="2"/>
        <v>#DIV/0!</v>
      </c>
    </row>
    <row r="21" spans="1:6" ht="13.5" hidden="1" customHeight="1" x14ac:dyDescent="0.3">
      <c r="A21" s="3" t="str">
        <f>'EDC Calculator'!B25</f>
        <v>Conditioner</v>
      </c>
      <c r="B21" s="3">
        <f>'EDC Calculator'!N25</f>
        <v>0</v>
      </c>
      <c r="C21" s="3">
        <f>RANK(B21,$B$3:$B$34)+COUNTIF($B$3:B21,B21)-1</f>
        <v>19</v>
      </c>
      <c r="D21" s="1" t="str">
        <f t="shared" si="0"/>
        <v>Conditioner</v>
      </c>
      <c r="E21" s="3">
        <f t="shared" si="1"/>
        <v>0</v>
      </c>
      <c r="F21" s="5" t="e">
        <f t="shared" si="2"/>
        <v>#DIV/0!</v>
      </c>
    </row>
    <row r="22" spans="1:6" ht="13.5" hidden="1" customHeight="1" x14ac:dyDescent="0.3">
      <c r="A22" s="3" t="str">
        <f>'EDC Calculator'!B26</f>
        <v>Shaving Cream</v>
      </c>
      <c r="B22" s="3">
        <f>'EDC Calculator'!N26</f>
        <v>0</v>
      </c>
      <c r="C22" s="3">
        <f>RANK(B22,$B$3:$B$34)+COUNTIF($B$3:B22,B22)-1</f>
        <v>20</v>
      </c>
      <c r="D22" s="1" t="str">
        <f t="shared" si="0"/>
        <v>Shaving Cream</v>
      </c>
      <c r="E22" s="3">
        <f t="shared" si="1"/>
        <v>0</v>
      </c>
      <c r="F22" s="5" t="e">
        <f t="shared" si="2"/>
        <v>#DIV/0!</v>
      </c>
    </row>
    <row r="23" spans="1:6" ht="13.5" hidden="1" customHeight="1" x14ac:dyDescent="0.3">
      <c r="A23" s="3" t="str">
        <f>'EDC Calculator'!B27</f>
        <v>Body Lotion</v>
      </c>
      <c r="B23" s="3">
        <f>'EDC Calculator'!N27</f>
        <v>0</v>
      </c>
      <c r="C23" s="3">
        <f>RANK(B23,$B$3:$B$34)+COUNTIF($B$3:B23,B23)-1</f>
        <v>21</v>
      </c>
      <c r="D23" s="1" t="str">
        <f t="shared" si="0"/>
        <v>Body Lotion</v>
      </c>
      <c r="E23" s="3">
        <f t="shared" si="1"/>
        <v>0</v>
      </c>
      <c r="F23" s="5" t="e">
        <f t="shared" si="2"/>
        <v>#DIV/0!</v>
      </c>
    </row>
    <row r="24" spans="1:6" ht="13.5" hidden="1" customHeight="1" x14ac:dyDescent="0.3">
      <c r="A24" s="3" t="str">
        <f>'EDC Calculator'!B28</f>
        <v>Face Lotion</v>
      </c>
      <c r="B24" s="3">
        <f>'EDC Calculator'!N28</f>
        <v>0</v>
      </c>
      <c r="C24" s="3">
        <f>RANK(B24,$B$3:$B$34)+COUNTIF($B$3:B24,B24)-1</f>
        <v>22</v>
      </c>
      <c r="D24" s="1" t="str">
        <f t="shared" si="0"/>
        <v>Face Lotion</v>
      </c>
      <c r="E24" s="3">
        <f t="shared" si="1"/>
        <v>0</v>
      </c>
      <c r="F24" s="5" t="e">
        <f t="shared" si="2"/>
        <v>#DIV/0!</v>
      </c>
    </row>
    <row r="25" spans="1:6" ht="13.5" hidden="1" customHeight="1" x14ac:dyDescent="0.3">
      <c r="A25" s="3" t="str">
        <f>'EDC Calculator'!B29</f>
        <v>Facial Cleanser</v>
      </c>
      <c r="B25" s="3">
        <f>'EDC Calculator'!N29</f>
        <v>0</v>
      </c>
      <c r="C25" s="3">
        <f>RANK(B25,$B$3:$B$34)+COUNTIF($B$3:B25,B25)-1</f>
        <v>23</v>
      </c>
      <c r="D25" s="1" t="str">
        <f t="shared" si="0"/>
        <v>Facial Cleanser</v>
      </c>
      <c r="E25" s="3">
        <f t="shared" si="1"/>
        <v>0</v>
      </c>
      <c r="F25" s="5" t="e">
        <f t="shared" si="2"/>
        <v>#DIV/0!</v>
      </c>
    </row>
    <row r="26" spans="1:6" ht="13.5" hidden="1" customHeight="1" x14ac:dyDescent="0.3">
      <c r="A26" s="3" t="str">
        <f>'EDC Calculator'!B30</f>
        <v>Toothpaste</v>
      </c>
      <c r="B26" s="3">
        <f>'EDC Calculator'!N30</f>
        <v>0</v>
      </c>
      <c r="C26" s="3">
        <f>RANK(B26,$B$3:$B$34)+COUNTIF($B$3:B26,B26)-1</f>
        <v>24</v>
      </c>
      <c r="D26" s="1" t="str">
        <f t="shared" si="0"/>
        <v>Toothpaste</v>
      </c>
      <c r="E26" s="3">
        <f t="shared" si="1"/>
        <v>0</v>
      </c>
      <c r="F26" s="5" t="e">
        <f t="shared" si="2"/>
        <v>#DIV/0!</v>
      </c>
    </row>
    <row r="27" spans="1:6" ht="13.5" hidden="1" customHeight="1" x14ac:dyDescent="0.3">
      <c r="A27" s="3" t="str">
        <f>'EDC Calculator'!B31</f>
        <v>Deodorant</v>
      </c>
      <c r="B27" s="3">
        <f>'EDC Calculator'!N31</f>
        <v>0</v>
      </c>
      <c r="C27" s="3">
        <f>RANK(B27,$B$3:$B$34)+COUNTIF($B$3:B27,B27)-1</f>
        <v>25</v>
      </c>
      <c r="D27" s="1" t="str">
        <f t="shared" si="0"/>
        <v>Deodorant</v>
      </c>
      <c r="E27" s="3">
        <f t="shared" si="1"/>
        <v>0</v>
      </c>
      <c r="F27" s="5" t="e">
        <f t="shared" si="2"/>
        <v>#DIV/0!</v>
      </c>
    </row>
    <row r="28" spans="1:6" ht="13.5" hidden="1" customHeight="1" x14ac:dyDescent="0.3">
      <c r="A28" s="3" t="str">
        <f>'EDC Calculator'!B32</f>
        <v>Hair Product</v>
      </c>
      <c r="B28" s="3">
        <f>'EDC Calculator'!N32</f>
        <v>0</v>
      </c>
      <c r="C28" s="3">
        <f>RANK(B28,$B$3:$B$34)+COUNTIF($B$3:B28,B28)-1</f>
        <v>26</v>
      </c>
      <c r="D28" s="1" t="str">
        <f t="shared" si="0"/>
        <v>Hair Product</v>
      </c>
      <c r="E28" s="3">
        <f t="shared" si="1"/>
        <v>0</v>
      </c>
      <c r="F28" s="5" t="e">
        <f t="shared" si="2"/>
        <v>#DIV/0!</v>
      </c>
    </row>
    <row r="29" spans="1:6" ht="13.5" hidden="1" customHeight="1" x14ac:dyDescent="0.3">
      <c r="A29" s="3" t="str">
        <f>'EDC Calculator'!B33</f>
        <v>Lipstick</v>
      </c>
      <c r="B29" s="3">
        <f>'EDC Calculator'!N33</f>
        <v>0</v>
      </c>
      <c r="C29" s="3">
        <f>RANK(B29,$B$3:$B$34)+COUNTIF($B$3:B29,B29)-1</f>
        <v>27</v>
      </c>
      <c r="D29" s="1" t="str">
        <f t="shared" si="0"/>
        <v>Lipstick</v>
      </c>
      <c r="E29" s="3">
        <f t="shared" si="1"/>
        <v>0</v>
      </c>
      <c r="F29" s="5" t="e">
        <f t="shared" si="2"/>
        <v>#DIV/0!</v>
      </c>
    </row>
    <row r="30" spans="1:6" ht="13.5" hidden="1" customHeight="1" x14ac:dyDescent="0.3">
      <c r="A30" s="3" t="str">
        <f>'EDC Calculator'!B34</f>
        <v>Mascara</v>
      </c>
      <c r="B30" s="3">
        <f>'EDC Calculator'!N34</f>
        <v>0</v>
      </c>
      <c r="C30" s="3">
        <f>RANK(B30,$B$3:$B$34)+COUNTIF($B$3:B30,B30)-1</f>
        <v>28</v>
      </c>
      <c r="D30" s="1" t="str">
        <f t="shared" si="0"/>
        <v>Mascara</v>
      </c>
      <c r="E30" s="3">
        <f t="shared" si="1"/>
        <v>0</v>
      </c>
      <c r="F30" s="5" t="e">
        <f t="shared" si="2"/>
        <v>#DIV/0!</v>
      </c>
    </row>
    <row r="31" spans="1:6" ht="13.5" hidden="1" customHeight="1" x14ac:dyDescent="0.3">
      <c r="A31" s="3" t="str">
        <f>'EDC Calculator'!B35</f>
        <v>Foundation</v>
      </c>
      <c r="B31" s="3">
        <f>'EDC Calculator'!N35</f>
        <v>0</v>
      </c>
      <c r="C31" s="3">
        <f>RANK(B31,$B$3:$B$34)+COUNTIF($B$3:B31,B31)-1</f>
        <v>29</v>
      </c>
      <c r="D31" s="1" t="str">
        <f t="shared" si="0"/>
        <v>Foundation</v>
      </c>
      <c r="E31" s="3">
        <f t="shared" si="1"/>
        <v>0</v>
      </c>
      <c r="F31" s="5" t="e">
        <f t="shared" si="2"/>
        <v>#DIV/0!</v>
      </c>
    </row>
    <row r="32" spans="1:6" ht="13.5" hidden="1" customHeight="1" x14ac:dyDescent="0.3">
      <c r="A32" s="3" t="str">
        <f>'EDC Calculator'!B36</f>
        <v>Nail Polish</v>
      </c>
      <c r="B32" s="3">
        <f>'EDC Calculator'!N36</f>
        <v>0</v>
      </c>
      <c r="C32" s="3">
        <f>RANK(B32,$B$3:$B$34)+COUNTIF($B$3:B32,B32)-1</f>
        <v>30</v>
      </c>
      <c r="D32" s="1" t="str">
        <f t="shared" si="0"/>
        <v>Nail Polish</v>
      </c>
      <c r="E32" s="3">
        <f t="shared" si="1"/>
        <v>0</v>
      </c>
      <c r="F32" s="5" t="e">
        <f t="shared" si="2"/>
        <v>#DIV/0!</v>
      </c>
    </row>
    <row r="33" spans="1:6" ht="13.5" hidden="1" customHeight="1" x14ac:dyDescent="0.3">
      <c r="A33" s="3" t="str">
        <f>'EDC Calculator'!B37</f>
        <v>Sunscreen</v>
      </c>
      <c r="B33" s="3">
        <f>'EDC Calculator'!N37</f>
        <v>0</v>
      </c>
      <c r="C33" s="3">
        <f>RANK(B33,$B$3:$B$34)+COUNTIF($B$3:B33,B33)-1</f>
        <v>31</v>
      </c>
      <c r="D33" s="1" t="str">
        <f t="shared" ref="D33:D34" si="3">INDEX($A$3:$A$34,MATCH(ROW(A31),$C$3:$C$34,0))</f>
        <v>Sunscreen</v>
      </c>
      <c r="E33" s="3">
        <f t="shared" ref="E33:E34" si="4">INDEX($B$3:$B$34,MATCH(ROW(A31),$C$3:$C$34,0))</f>
        <v>0</v>
      </c>
      <c r="F33" s="5" t="e">
        <f t="shared" si="2"/>
        <v>#DIV/0!</v>
      </c>
    </row>
    <row r="34" spans="1:6" ht="13.5" hidden="1" customHeight="1" x14ac:dyDescent="0.3">
      <c r="A34" s="3" t="str">
        <f>'EDC Calculator'!B38</f>
        <v>Perfume/Fragrance</v>
      </c>
      <c r="B34" s="3">
        <f>'EDC Calculator'!N38</f>
        <v>0</v>
      </c>
      <c r="C34" s="3">
        <f>RANK(B34,$B$3:$B$34)+COUNTIF($B$3:B34,B34)-1</f>
        <v>32</v>
      </c>
      <c r="D34" s="1" t="str">
        <f t="shared" si="3"/>
        <v>Perfume/Fragrance</v>
      </c>
      <c r="E34" s="3">
        <f t="shared" si="4"/>
        <v>0</v>
      </c>
      <c r="F34" s="5" t="e">
        <f t="shared" si="2"/>
        <v>#DIV/0!</v>
      </c>
    </row>
    <row r="35" spans="1:6" ht="13.5" customHeight="1" x14ac:dyDescent="0.3"/>
    <row r="36" spans="1:6" ht="13.5" customHeight="1" x14ac:dyDescent="0.3"/>
    <row r="37" spans="1:6" ht="13.5" customHeight="1" x14ac:dyDescent="0.3"/>
    <row r="38" spans="1:6" ht="13.5" customHeight="1" x14ac:dyDescent="0.3"/>
    <row r="39" spans="1:6" ht="13.5" customHeight="1" x14ac:dyDescent="0.3"/>
    <row r="40" spans="1:6" ht="13.5" customHeight="1" x14ac:dyDescent="0.3"/>
    <row r="41" spans="1:6" ht="13.5" customHeight="1" x14ac:dyDescent="0.3"/>
    <row r="42" spans="1:6" ht="13.5" customHeight="1" x14ac:dyDescent="0.3"/>
    <row r="43" spans="1:6" ht="13.5" customHeight="1" x14ac:dyDescent="0.3"/>
    <row r="44" spans="1:6" ht="13.5" customHeight="1" x14ac:dyDescent="0.3"/>
    <row r="45" spans="1:6" ht="13.5" customHeight="1" x14ac:dyDescent="0.3"/>
    <row r="46" spans="1:6" ht="13.5" customHeight="1" x14ac:dyDescent="0.3"/>
    <row r="47" spans="1:6" ht="13.5" customHeight="1" x14ac:dyDescent="0.3"/>
    <row r="48" spans="1:6" ht="13.5" customHeight="1" x14ac:dyDescent="0.3"/>
    <row r="49" ht="13.5" customHeight="1" x14ac:dyDescent="0.3"/>
    <row r="50" ht="13.5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3.5" customHeight="1" x14ac:dyDescent="0.3"/>
    <row r="57" ht="13.5" customHeight="1" x14ac:dyDescent="0.3"/>
    <row r="58" ht="13.5" customHeight="1" x14ac:dyDescent="0.3"/>
    <row r="59" ht="13.5" customHeight="1" x14ac:dyDescent="0.3"/>
    <row r="60" ht="13.5" customHeight="1" x14ac:dyDescent="0.3"/>
    <row r="61" ht="13.5" customHeight="1" x14ac:dyDescent="0.3"/>
    <row r="62" ht="13.5" customHeight="1" x14ac:dyDescent="0.3"/>
    <row r="63" ht="13.5" customHeight="1" x14ac:dyDescent="0.3"/>
    <row r="64" ht="13.5" customHeight="1" x14ac:dyDescent="0.3"/>
    <row r="65" ht="13.5" customHeight="1" x14ac:dyDescent="0.3"/>
    <row r="66" ht="13.5" customHeight="1" x14ac:dyDescent="0.3"/>
    <row r="67" ht="13.5" customHeight="1" x14ac:dyDescent="0.3"/>
    <row r="68" ht="13.5" customHeight="1" x14ac:dyDescent="0.3"/>
    <row r="69" ht="13.5" customHeight="1" x14ac:dyDescent="0.3"/>
    <row r="70" ht="13.5" customHeight="1" x14ac:dyDescent="0.3"/>
    <row r="71" ht="13.5" customHeight="1" x14ac:dyDescent="0.3"/>
    <row r="72" ht="13.5" customHeight="1" x14ac:dyDescent="0.3"/>
    <row r="73" ht="13.5" customHeight="1" x14ac:dyDescent="0.3"/>
    <row r="74" ht="13.5" customHeight="1" x14ac:dyDescent="0.3"/>
    <row r="75" ht="13.5" customHeight="1" x14ac:dyDescent="0.3"/>
    <row r="76" ht="13.5" customHeight="1" x14ac:dyDescent="0.3"/>
    <row r="77" ht="13.5" customHeight="1" x14ac:dyDescent="0.3"/>
    <row r="78" ht="13.5" customHeight="1" x14ac:dyDescent="0.3"/>
    <row r="79" ht="13.5" customHeight="1" x14ac:dyDescent="0.3"/>
    <row r="80" ht="13.5" customHeight="1" x14ac:dyDescent="0.3"/>
    <row r="81" ht="13.5" customHeight="1" x14ac:dyDescent="0.3"/>
    <row r="82" ht="13.5" customHeight="1" x14ac:dyDescent="0.3"/>
    <row r="83" ht="13.5" customHeight="1" x14ac:dyDescent="0.3"/>
    <row r="84" ht="13.5" customHeight="1" x14ac:dyDescent="0.3"/>
    <row r="85" ht="13.5" customHeight="1" x14ac:dyDescent="0.3"/>
    <row r="86" ht="13.5" customHeight="1" x14ac:dyDescent="0.3"/>
    <row r="87" ht="13.5" customHeight="1" x14ac:dyDescent="0.3"/>
    <row r="88" ht="13.5" customHeight="1" x14ac:dyDescent="0.3"/>
    <row r="89" ht="13.5" customHeight="1" x14ac:dyDescent="0.3"/>
    <row r="90" ht="13.5" customHeight="1" x14ac:dyDescent="0.3"/>
    <row r="91" ht="13.5" customHeight="1" x14ac:dyDescent="0.3"/>
    <row r="92" ht="13.5" customHeight="1" x14ac:dyDescent="0.3"/>
    <row r="93" ht="13.5" customHeight="1" x14ac:dyDescent="0.3"/>
    <row r="94" ht="13.5" customHeight="1" x14ac:dyDescent="0.3"/>
    <row r="95" ht="13.5" customHeight="1" x14ac:dyDescent="0.3"/>
    <row r="96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  <row r="153" ht="13.5" customHeight="1" x14ac:dyDescent="0.3"/>
    <row r="154" ht="13.5" customHeight="1" x14ac:dyDescent="0.3"/>
    <row r="155" ht="13.5" customHeight="1" x14ac:dyDescent="0.3"/>
    <row r="156" ht="13.5" customHeight="1" x14ac:dyDescent="0.3"/>
    <row r="157" ht="13.5" customHeight="1" x14ac:dyDescent="0.3"/>
    <row r="158" ht="13.5" customHeight="1" x14ac:dyDescent="0.3"/>
    <row r="159" ht="13.5" customHeight="1" x14ac:dyDescent="0.3"/>
    <row r="160" ht="13.5" customHeight="1" x14ac:dyDescent="0.3"/>
    <row r="161" ht="13.5" customHeight="1" x14ac:dyDescent="0.3"/>
    <row r="162" ht="13.5" customHeight="1" x14ac:dyDescent="0.3"/>
    <row r="163" ht="13.5" customHeight="1" x14ac:dyDescent="0.3"/>
    <row r="164" ht="13.5" customHeight="1" x14ac:dyDescent="0.3"/>
    <row r="165" ht="13.5" customHeight="1" x14ac:dyDescent="0.3"/>
    <row r="166" ht="13.5" customHeight="1" x14ac:dyDescent="0.3"/>
    <row r="167" ht="13.5" customHeight="1" x14ac:dyDescent="0.3"/>
    <row r="168" ht="13.5" customHeight="1" x14ac:dyDescent="0.3"/>
    <row r="169" ht="13.5" customHeight="1" x14ac:dyDescent="0.3"/>
    <row r="170" ht="13.5" customHeight="1" x14ac:dyDescent="0.3"/>
    <row r="171" ht="13.5" customHeight="1" x14ac:dyDescent="0.3"/>
    <row r="172" ht="13.5" customHeight="1" x14ac:dyDescent="0.3"/>
    <row r="173" ht="13.5" customHeight="1" x14ac:dyDescent="0.3"/>
    <row r="174" ht="13.5" customHeight="1" x14ac:dyDescent="0.3"/>
    <row r="175" ht="13.5" customHeight="1" x14ac:dyDescent="0.3"/>
    <row r="176" ht="13.5" customHeight="1" x14ac:dyDescent="0.3"/>
    <row r="177" ht="13.5" customHeight="1" x14ac:dyDescent="0.3"/>
    <row r="178" ht="13.5" customHeight="1" x14ac:dyDescent="0.3"/>
    <row r="179" ht="13.5" customHeight="1" x14ac:dyDescent="0.3"/>
    <row r="180" ht="13.5" customHeight="1" x14ac:dyDescent="0.3"/>
    <row r="181" ht="13.5" customHeight="1" x14ac:dyDescent="0.3"/>
    <row r="182" ht="13.5" customHeight="1" x14ac:dyDescent="0.3"/>
    <row r="183" ht="13.5" customHeight="1" x14ac:dyDescent="0.3"/>
    <row r="184" ht="13.5" customHeight="1" x14ac:dyDescent="0.3"/>
    <row r="185" ht="13.5" customHeight="1" x14ac:dyDescent="0.3"/>
    <row r="186" ht="13.5" customHeight="1" x14ac:dyDescent="0.3"/>
    <row r="187" ht="13.5" customHeight="1" x14ac:dyDescent="0.3"/>
    <row r="188" ht="13.5" customHeight="1" x14ac:dyDescent="0.3"/>
    <row r="189" ht="13.5" customHeight="1" x14ac:dyDescent="0.3"/>
    <row r="190" ht="13.5" customHeight="1" x14ac:dyDescent="0.3"/>
    <row r="191" ht="13.5" customHeight="1" x14ac:dyDescent="0.3"/>
    <row r="192" ht="13.5" customHeight="1" x14ac:dyDescent="0.3"/>
    <row r="193" ht="13.5" customHeight="1" x14ac:dyDescent="0.3"/>
    <row r="194" ht="13.5" customHeight="1" x14ac:dyDescent="0.3"/>
    <row r="195" ht="13.5" customHeight="1" x14ac:dyDescent="0.3"/>
    <row r="196" ht="13.5" customHeight="1" x14ac:dyDescent="0.3"/>
    <row r="197" ht="13.5" customHeight="1" x14ac:dyDescent="0.3"/>
    <row r="198" ht="13.5" customHeight="1" x14ac:dyDescent="0.3"/>
    <row r="199" ht="13.5" customHeight="1" x14ac:dyDescent="0.3"/>
    <row r="200" ht="13.5" customHeight="1" x14ac:dyDescent="0.3"/>
    <row r="201" ht="13.5" customHeight="1" x14ac:dyDescent="0.3"/>
    <row r="202" ht="13.5" customHeight="1" x14ac:dyDescent="0.3"/>
    <row r="203" ht="13.5" customHeight="1" x14ac:dyDescent="0.3"/>
    <row r="204" ht="13.5" customHeight="1" x14ac:dyDescent="0.3"/>
    <row r="205" ht="13.5" customHeight="1" x14ac:dyDescent="0.3"/>
    <row r="206" ht="13.5" customHeight="1" x14ac:dyDescent="0.3"/>
    <row r="207" ht="13.5" customHeight="1" x14ac:dyDescent="0.3"/>
    <row r="208" ht="13.5" customHeight="1" x14ac:dyDescent="0.3"/>
    <row r="209" ht="13.5" customHeight="1" x14ac:dyDescent="0.3"/>
    <row r="210" ht="13.5" customHeight="1" x14ac:dyDescent="0.3"/>
    <row r="211" ht="13.5" customHeight="1" x14ac:dyDescent="0.3"/>
    <row r="212" ht="13.5" customHeight="1" x14ac:dyDescent="0.3"/>
    <row r="213" ht="13.5" customHeight="1" x14ac:dyDescent="0.3"/>
    <row r="214" ht="13.5" customHeight="1" x14ac:dyDescent="0.3"/>
    <row r="215" ht="13.5" customHeight="1" x14ac:dyDescent="0.3"/>
    <row r="216" ht="13.5" customHeight="1" x14ac:dyDescent="0.3"/>
    <row r="217" ht="13.5" customHeight="1" x14ac:dyDescent="0.3"/>
    <row r="218" ht="13.5" customHeight="1" x14ac:dyDescent="0.3"/>
    <row r="219" ht="13.5" customHeight="1" x14ac:dyDescent="0.3"/>
    <row r="220" ht="13.5" customHeight="1" x14ac:dyDescent="0.3"/>
    <row r="221" ht="13.5" customHeight="1" x14ac:dyDescent="0.3"/>
    <row r="222" ht="13.5" customHeight="1" x14ac:dyDescent="0.3"/>
    <row r="223" ht="13.5" customHeight="1" x14ac:dyDescent="0.3"/>
    <row r="224" ht="13.5" customHeight="1" x14ac:dyDescent="0.3"/>
    <row r="225" ht="13.5" customHeight="1" x14ac:dyDescent="0.3"/>
    <row r="226" ht="13.5" customHeight="1" x14ac:dyDescent="0.3"/>
    <row r="227" ht="13.5" customHeight="1" x14ac:dyDescent="0.3"/>
    <row r="228" ht="13.5" customHeight="1" x14ac:dyDescent="0.3"/>
    <row r="229" ht="13.5" customHeight="1" x14ac:dyDescent="0.3"/>
    <row r="230" ht="13.5" customHeight="1" x14ac:dyDescent="0.3"/>
    <row r="231" ht="13.5" customHeight="1" x14ac:dyDescent="0.3"/>
    <row r="232" ht="13.5" customHeight="1" x14ac:dyDescent="0.3"/>
    <row r="233" ht="13.5" customHeight="1" x14ac:dyDescent="0.3"/>
    <row r="234" ht="13.5" customHeight="1" x14ac:dyDescent="0.3"/>
    <row r="235" ht="13.5" customHeight="1" x14ac:dyDescent="0.3"/>
    <row r="236" ht="13.5" customHeight="1" x14ac:dyDescent="0.3"/>
    <row r="237" ht="13.5" customHeight="1" x14ac:dyDescent="0.3"/>
    <row r="238" ht="13.5" customHeight="1" x14ac:dyDescent="0.3"/>
    <row r="239" ht="13.5" customHeight="1" x14ac:dyDescent="0.3"/>
    <row r="240" ht="13.5" customHeight="1" x14ac:dyDescent="0.3"/>
    <row r="241" ht="13.5" customHeight="1" x14ac:dyDescent="0.3"/>
    <row r="242" ht="13.5" customHeight="1" x14ac:dyDescent="0.3"/>
    <row r="243" ht="13.5" customHeight="1" x14ac:dyDescent="0.3"/>
    <row r="244" ht="13.5" customHeight="1" x14ac:dyDescent="0.3"/>
    <row r="245" ht="13.5" customHeight="1" x14ac:dyDescent="0.3"/>
    <row r="246" ht="13.5" customHeight="1" x14ac:dyDescent="0.3"/>
    <row r="247" ht="13.5" customHeight="1" x14ac:dyDescent="0.3"/>
    <row r="248" ht="13.5" customHeight="1" x14ac:dyDescent="0.3"/>
    <row r="249" ht="13.5" customHeight="1" x14ac:dyDescent="0.3"/>
    <row r="250" ht="13.5" customHeight="1" x14ac:dyDescent="0.3"/>
    <row r="251" ht="13.5" customHeight="1" x14ac:dyDescent="0.3"/>
    <row r="252" ht="13.5" customHeight="1" x14ac:dyDescent="0.3"/>
    <row r="253" ht="13.5" customHeight="1" x14ac:dyDescent="0.3"/>
    <row r="254" ht="13.5" customHeight="1" x14ac:dyDescent="0.3"/>
    <row r="255" ht="13.5" customHeight="1" x14ac:dyDescent="0.3"/>
    <row r="256" ht="13.5" customHeight="1" x14ac:dyDescent="0.3"/>
    <row r="257" ht="13.5" customHeight="1" x14ac:dyDescent="0.3"/>
    <row r="258" ht="13.5" customHeight="1" x14ac:dyDescent="0.3"/>
    <row r="259" ht="13.5" customHeight="1" x14ac:dyDescent="0.3"/>
    <row r="260" ht="13.5" customHeight="1" x14ac:dyDescent="0.3"/>
    <row r="261" ht="13.5" customHeight="1" x14ac:dyDescent="0.3"/>
    <row r="262" ht="13.5" customHeight="1" x14ac:dyDescent="0.3"/>
    <row r="263" ht="13.5" customHeight="1" x14ac:dyDescent="0.3"/>
    <row r="264" ht="13.5" customHeight="1" x14ac:dyDescent="0.3"/>
    <row r="265" ht="13.5" customHeight="1" x14ac:dyDescent="0.3"/>
    <row r="266" ht="13.5" customHeight="1" x14ac:dyDescent="0.3"/>
    <row r="267" ht="13.5" customHeight="1" x14ac:dyDescent="0.3"/>
    <row r="268" ht="13.5" customHeight="1" x14ac:dyDescent="0.3"/>
    <row r="269" ht="13.5" customHeight="1" x14ac:dyDescent="0.3"/>
    <row r="270" ht="13.5" customHeight="1" x14ac:dyDescent="0.3"/>
    <row r="271" ht="13.5" customHeight="1" x14ac:dyDescent="0.3"/>
    <row r="272" ht="13.5" customHeight="1" x14ac:dyDescent="0.3"/>
    <row r="273" ht="13.5" customHeight="1" x14ac:dyDescent="0.3"/>
    <row r="274" ht="13.5" customHeight="1" x14ac:dyDescent="0.3"/>
    <row r="275" ht="13.5" customHeight="1" x14ac:dyDescent="0.3"/>
    <row r="276" ht="13.5" customHeight="1" x14ac:dyDescent="0.3"/>
    <row r="277" ht="13.5" customHeight="1" x14ac:dyDescent="0.3"/>
    <row r="278" ht="13.5" customHeight="1" x14ac:dyDescent="0.3"/>
    <row r="279" ht="13.5" customHeight="1" x14ac:dyDescent="0.3"/>
    <row r="280" ht="13.5" customHeight="1" x14ac:dyDescent="0.3"/>
    <row r="281" ht="13.5" customHeight="1" x14ac:dyDescent="0.3"/>
    <row r="282" ht="13.5" customHeight="1" x14ac:dyDescent="0.3"/>
    <row r="283" ht="13.5" customHeight="1" x14ac:dyDescent="0.3"/>
    <row r="284" ht="13.5" customHeight="1" x14ac:dyDescent="0.3"/>
    <row r="285" ht="13.5" customHeight="1" x14ac:dyDescent="0.3"/>
    <row r="286" ht="13.5" customHeight="1" x14ac:dyDescent="0.3"/>
    <row r="287" ht="13.5" customHeight="1" x14ac:dyDescent="0.3"/>
    <row r="288" ht="13.5" customHeight="1" x14ac:dyDescent="0.3"/>
    <row r="289" ht="13.5" customHeight="1" x14ac:dyDescent="0.3"/>
    <row r="290" ht="13.5" customHeight="1" x14ac:dyDescent="0.3"/>
    <row r="291" ht="13.5" customHeight="1" x14ac:dyDescent="0.3"/>
    <row r="292" ht="13.5" customHeight="1" x14ac:dyDescent="0.3"/>
    <row r="293" ht="13.5" customHeight="1" x14ac:dyDescent="0.3"/>
    <row r="294" ht="13.5" customHeight="1" x14ac:dyDescent="0.3"/>
    <row r="295" ht="13.5" customHeight="1" x14ac:dyDescent="0.3"/>
    <row r="296" ht="13.5" customHeight="1" x14ac:dyDescent="0.3"/>
    <row r="297" ht="13.5" customHeight="1" x14ac:dyDescent="0.3"/>
    <row r="298" ht="13.5" customHeight="1" x14ac:dyDescent="0.3"/>
    <row r="299" ht="13.5" customHeight="1" x14ac:dyDescent="0.3"/>
    <row r="300" ht="13.5" customHeight="1" x14ac:dyDescent="0.3"/>
    <row r="301" ht="13.5" customHeight="1" x14ac:dyDescent="0.3"/>
    <row r="302" ht="13.5" customHeight="1" x14ac:dyDescent="0.3"/>
    <row r="303" ht="13.5" customHeight="1" x14ac:dyDescent="0.3"/>
    <row r="304" ht="13.5" customHeight="1" x14ac:dyDescent="0.3"/>
    <row r="305" ht="13.5" customHeight="1" x14ac:dyDescent="0.3"/>
    <row r="306" ht="13.5" customHeight="1" x14ac:dyDescent="0.3"/>
    <row r="307" ht="13.5" customHeight="1" x14ac:dyDescent="0.3"/>
    <row r="308" ht="13.5" customHeight="1" x14ac:dyDescent="0.3"/>
    <row r="309" ht="13.5" customHeight="1" x14ac:dyDescent="0.3"/>
    <row r="310" ht="13.5" customHeight="1" x14ac:dyDescent="0.3"/>
    <row r="311" ht="13.5" customHeight="1" x14ac:dyDescent="0.3"/>
    <row r="312" ht="13.5" customHeight="1" x14ac:dyDescent="0.3"/>
    <row r="313" ht="13.5" customHeight="1" x14ac:dyDescent="0.3"/>
    <row r="314" ht="13.5" customHeight="1" x14ac:dyDescent="0.3"/>
    <row r="315" ht="13.5" customHeight="1" x14ac:dyDescent="0.3"/>
    <row r="316" ht="13.5" customHeight="1" x14ac:dyDescent="0.3"/>
    <row r="317" ht="13.5" customHeight="1" x14ac:dyDescent="0.3"/>
    <row r="318" ht="13.5" customHeight="1" x14ac:dyDescent="0.3"/>
    <row r="319" ht="13.5" customHeight="1" x14ac:dyDescent="0.3"/>
    <row r="320" ht="13.5" customHeight="1" x14ac:dyDescent="0.3"/>
    <row r="321" ht="13.5" customHeight="1" x14ac:dyDescent="0.3"/>
    <row r="322" ht="13.5" customHeight="1" x14ac:dyDescent="0.3"/>
    <row r="323" ht="13.5" customHeight="1" x14ac:dyDescent="0.3"/>
    <row r="324" ht="13.5" customHeight="1" x14ac:dyDescent="0.3"/>
    <row r="325" ht="13.5" customHeight="1" x14ac:dyDescent="0.3"/>
    <row r="326" ht="13.5" customHeight="1" x14ac:dyDescent="0.3"/>
    <row r="327" ht="13.5" customHeight="1" x14ac:dyDescent="0.3"/>
    <row r="328" ht="13.5" customHeight="1" x14ac:dyDescent="0.3"/>
    <row r="329" ht="13.5" customHeight="1" x14ac:dyDescent="0.3"/>
    <row r="330" ht="13.5" customHeight="1" x14ac:dyDescent="0.3"/>
    <row r="331" ht="13.5" customHeight="1" x14ac:dyDescent="0.3"/>
    <row r="332" ht="13.5" customHeight="1" x14ac:dyDescent="0.3"/>
    <row r="333" ht="13.5" customHeight="1" x14ac:dyDescent="0.3"/>
    <row r="334" ht="13.5" customHeight="1" x14ac:dyDescent="0.3"/>
    <row r="335" ht="13.5" customHeight="1" x14ac:dyDescent="0.3"/>
    <row r="336" ht="13.5" customHeight="1" x14ac:dyDescent="0.3"/>
    <row r="337" ht="13.5" customHeight="1" x14ac:dyDescent="0.3"/>
    <row r="338" ht="13.5" customHeight="1" x14ac:dyDescent="0.3"/>
    <row r="339" ht="13.5" customHeight="1" x14ac:dyDescent="0.3"/>
    <row r="340" ht="13.5" customHeight="1" x14ac:dyDescent="0.3"/>
    <row r="341" ht="13.5" customHeight="1" x14ac:dyDescent="0.3"/>
    <row r="342" ht="13.5" customHeight="1" x14ac:dyDescent="0.3"/>
    <row r="343" ht="13.5" customHeight="1" x14ac:dyDescent="0.3"/>
    <row r="344" ht="13.5" customHeight="1" x14ac:dyDescent="0.3"/>
    <row r="345" ht="13.5" customHeight="1" x14ac:dyDescent="0.3"/>
    <row r="346" ht="13.5" customHeight="1" x14ac:dyDescent="0.3"/>
    <row r="347" ht="13.5" customHeight="1" x14ac:dyDescent="0.3"/>
    <row r="348" ht="13.5" customHeight="1" x14ac:dyDescent="0.3"/>
    <row r="349" ht="13.5" customHeight="1" x14ac:dyDescent="0.3"/>
    <row r="350" ht="13.5" customHeight="1" x14ac:dyDescent="0.3"/>
    <row r="351" ht="13.5" customHeight="1" x14ac:dyDescent="0.3"/>
    <row r="352" ht="13.5" customHeight="1" x14ac:dyDescent="0.3"/>
    <row r="353" ht="13.5" customHeight="1" x14ac:dyDescent="0.3"/>
    <row r="354" ht="13.5" customHeight="1" x14ac:dyDescent="0.3"/>
    <row r="355" ht="13.5" customHeight="1" x14ac:dyDescent="0.3"/>
    <row r="356" ht="13.5" customHeight="1" x14ac:dyDescent="0.3"/>
    <row r="357" ht="13.5" customHeight="1" x14ac:dyDescent="0.3"/>
    <row r="358" ht="13.5" customHeight="1" x14ac:dyDescent="0.3"/>
    <row r="359" ht="13.5" customHeight="1" x14ac:dyDescent="0.3"/>
    <row r="360" ht="13.5" customHeight="1" x14ac:dyDescent="0.3"/>
    <row r="361" ht="13.5" customHeight="1" x14ac:dyDescent="0.3"/>
    <row r="362" ht="13.5" customHeight="1" x14ac:dyDescent="0.3"/>
    <row r="363" ht="13.5" customHeight="1" x14ac:dyDescent="0.3"/>
    <row r="364" ht="13.5" customHeight="1" x14ac:dyDescent="0.3"/>
    <row r="365" ht="13.5" customHeight="1" x14ac:dyDescent="0.3"/>
    <row r="366" ht="13.5" customHeight="1" x14ac:dyDescent="0.3"/>
    <row r="367" ht="13.5" customHeight="1" x14ac:dyDescent="0.3"/>
    <row r="368" ht="13.5" customHeight="1" x14ac:dyDescent="0.3"/>
    <row r="369" ht="13.5" customHeight="1" x14ac:dyDescent="0.3"/>
    <row r="370" ht="13.5" customHeight="1" x14ac:dyDescent="0.3"/>
    <row r="371" ht="13.5" customHeight="1" x14ac:dyDescent="0.3"/>
    <row r="372" ht="13.5" customHeight="1" x14ac:dyDescent="0.3"/>
    <row r="373" ht="13.5" customHeight="1" x14ac:dyDescent="0.3"/>
    <row r="374" ht="13.5" customHeight="1" x14ac:dyDescent="0.3"/>
    <row r="375" ht="13.5" customHeight="1" x14ac:dyDescent="0.3"/>
    <row r="376" ht="13.5" customHeight="1" x14ac:dyDescent="0.3"/>
    <row r="377" ht="13.5" customHeight="1" x14ac:dyDescent="0.3"/>
    <row r="378" ht="13.5" customHeight="1" x14ac:dyDescent="0.3"/>
    <row r="379" ht="13.5" customHeight="1" x14ac:dyDescent="0.3"/>
    <row r="380" ht="13.5" customHeight="1" x14ac:dyDescent="0.3"/>
    <row r="381" ht="13.5" customHeight="1" x14ac:dyDescent="0.3"/>
    <row r="382" ht="13.5" customHeight="1" x14ac:dyDescent="0.3"/>
    <row r="383" ht="13.5" customHeight="1" x14ac:dyDescent="0.3"/>
    <row r="384" ht="13.5" customHeight="1" x14ac:dyDescent="0.3"/>
    <row r="385" ht="13.5" customHeight="1" x14ac:dyDescent="0.3"/>
    <row r="386" ht="13.5" customHeight="1" x14ac:dyDescent="0.3"/>
    <row r="387" ht="13.5" customHeight="1" x14ac:dyDescent="0.3"/>
    <row r="388" ht="13.5" customHeight="1" x14ac:dyDescent="0.3"/>
    <row r="389" ht="13.5" customHeight="1" x14ac:dyDescent="0.3"/>
    <row r="390" ht="13.5" customHeight="1" x14ac:dyDescent="0.3"/>
    <row r="391" ht="13.5" customHeight="1" x14ac:dyDescent="0.3"/>
    <row r="392" ht="13.5" customHeight="1" x14ac:dyDescent="0.3"/>
    <row r="393" ht="13.5" customHeight="1" x14ac:dyDescent="0.3"/>
    <row r="394" ht="13.5" customHeight="1" x14ac:dyDescent="0.3"/>
    <row r="395" ht="13.5" customHeight="1" x14ac:dyDescent="0.3"/>
    <row r="396" ht="13.5" customHeight="1" x14ac:dyDescent="0.3"/>
    <row r="397" ht="13.5" customHeight="1" x14ac:dyDescent="0.3"/>
    <row r="398" ht="13.5" customHeight="1" x14ac:dyDescent="0.3"/>
    <row r="399" ht="13.5" customHeight="1" x14ac:dyDescent="0.3"/>
    <row r="400" ht="13.5" customHeight="1" x14ac:dyDescent="0.3"/>
    <row r="401" ht="13.5" customHeight="1" x14ac:dyDescent="0.3"/>
    <row r="402" ht="13.5" customHeight="1" x14ac:dyDescent="0.3"/>
    <row r="403" ht="13.5" customHeight="1" x14ac:dyDescent="0.3"/>
    <row r="404" ht="13.5" customHeight="1" x14ac:dyDescent="0.3"/>
    <row r="405" ht="13.5" customHeight="1" x14ac:dyDescent="0.3"/>
    <row r="406" ht="13.5" customHeight="1" x14ac:dyDescent="0.3"/>
    <row r="407" ht="13.5" customHeight="1" x14ac:dyDescent="0.3"/>
    <row r="408" ht="13.5" customHeight="1" x14ac:dyDescent="0.3"/>
    <row r="409" ht="13.5" customHeight="1" x14ac:dyDescent="0.3"/>
    <row r="410" ht="13.5" customHeight="1" x14ac:dyDescent="0.3"/>
    <row r="411" ht="13.5" customHeight="1" x14ac:dyDescent="0.3"/>
    <row r="412" ht="13.5" customHeight="1" x14ac:dyDescent="0.3"/>
    <row r="413" ht="13.5" customHeight="1" x14ac:dyDescent="0.3"/>
    <row r="414" ht="13.5" customHeight="1" x14ac:dyDescent="0.3"/>
    <row r="415" ht="13.5" customHeight="1" x14ac:dyDescent="0.3"/>
    <row r="416" ht="13.5" customHeight="1" x14ac:dyDescent="0.3"/>
    <row r="417" ht="13.5" customHeight="1" x14ac:dyDescent="0.3"/>
    <row r="418" ht="13.5" customHeight="1" x14ac:dyDescent="0.3"/>
    <row r="419" ht="13.5" customHeight="1" x14ac:dyDescent="0.3"/>
    <row r="420" ht="13.5" customHeight="1" x14ac:dyDescent="0.3"/>
    <row r="421" ht="13.5" customHeight="1" x14ac:dyDescent="0.3"/>
    <row r="422" ht="13.5" customHeight="1" x14ac:dyDescent="0.3"/>
    <row r="423" ht="13.5" customHeight="1" x14ac:dyDescent="0.3"/>
    <row r="424" ht="13.5" customHeight="1" x14ac:dyDescent="0.3"/>
    <row r="425" ht="13.5" customHeight="1" x14ac:dyDescent="0.3"/>
    <row r="426" ht="13.5" customHeight="1" x14ac:dyDescent="0.3"/>
    <row r="427" ht="13.5" customHeight="1" x14ac:dyDescent="0.3"/>
    <row r="428" ht="13.5" customHeight="1" x14ac:dyDescent="0.3"/>
    <row r="429" ht="13.5" customHeight="1" x14ac:dyDescent="0.3"/>
    <row r="430" ht="13.5" customHeight="1" x14ac:dyDescent="0.3"/>
    <row r="431" ht="13.5" customHeight="1" x14ac:dyDescent="0.3"/>
    <row r="432" ht="13.5" customHeight="1" x14ac:dyDescent="0.3"/>
    <row r="433" ht="13.5" customHeight="1" x14ac:dyDescent="0.3"/>
    <row r="434" ht="13.5" customHeight="1" x14ac:dyDescent="0.3"/>
    <row r="435" ht="13.5" customHeight="1" x14ac:dyDescent="0.3"/>
    <row r="436" ht="13.5" customHeight="1" x14ac:dyDescent="0.3"/>
    <row r="437" ht="13.5" customHeight="1" x14ac:dyDescent="0.3"/>
    <row r="438" ht="13.5" customHeight="1" x14ac:dyDescent="0.3"/>
    <row r="439" ht="13.5" customHeight="1" x14ac:dyDescent="0.3"/>
    <row r="440" ht="13.5" customHeight="1" x14ac:dyDescent="0.3"/>
    <row r="441" ht="13.5" customHeight="1" x14ac:dyDescent="0.3"/>
    <row r="442" ht="13.5" customHeight="1" x14ac:dyDescent="0.3"/>
    <row r="443" ht="13.5" customHeight="1" x14ac:dyDescent="0.3"/>
    <row r="444" ht="13.5" customHeight="1" x14ac:dyDescent="0.3"/>
    <row r="445" ht="13.5" customHeight="1" x14ac:dyDescent="0.3"/>
    <row r="446" ht="13.5" customHeight="1" x14ac:dyDescent="0.3"/>
    <row r="447" ht="13.5" customHeight="1" x14ac:dyDescent="0.3"/>
    <row r="448" ht="13.5" customHeight="1" x14ac:dyDescent="0.3"/>
    <row r="449" ht="13.5" customHeight="1" x14ac:dyDescent="0.3"/>
    <row r="450" ht="13.5" customHeight="1" x14ac:dyDescent="0.3"/>
    <row r="451" ht="13.5" customHeight="1" x14ac:dyDescent="0.3"/>
    <row r="452" ht="13.5" customHeight="1" x14ac:dyDescent="0.3"/>
    <row r="453" ht="13.5" customHeight="1" x14ac:dyDescent="0.3"/>
    <row r="454" ht="13.5" customHeight="1" x14ac:dyDescent="0.3"/>
    <row r="455" ht="13.5" customHeight="1" x14ac:dyDescent="0.3"/>
    <row r="456" ht="13.5" customHeight="1" x14ac:dyDescent="0.3"/>
    <row r="457" ht="13.5" customHeight="1" x14ac:dyDescent="0.3"/>
    <row r="458" ht="13.5" customHeight="1" x14ac:dyDescent="0.3"/>
    <row r="459" ht="13.5" customHeight="1" x14ac:dyDescent="0.3"/>
    <row r="460" ht="13.5" customHeight="1" x14ac:dyDescent="0.3"/>
    <row r="461" ht="13.5" customHeight="1" x14ac:dyDescent="0.3"/>
    <row r="462" ht="13.5" customHeight="1" x14ac:dyDescent="0.3"/>
    <row r="463" ht="13.5" customHeight="1" x14ac:dyDescent="0.3"/>
    <row r="464" ht="13.5" customHeight="1" x14ac:dyDescent="0.3"/>
    <row r="465" ht="13.5" customHeight="1" x14ac:dyDescent="0.3"/>
    <row r="466" ht="13.5" customHeight="1" x14ac:dyDescent="0.3"/>
    <row r="467" ht="13.5" customHeight="1" x14ac:dyDescent="0.3"/>
    <row r="468" ht="13.5" customHeight="1" x14ac:dyDescent="0.3"/>
    <row r="469" ht="13.5" customHeight="1" x14ac:dyDescent="0.3"/>
    <row r="470" ht="13.5" customHeight="1" x14ac:dyDescent="0.3"/>
    <row r="471" ht="13.5" customHeight="1" x14ac:dyDescent="0.3"/>
    <row r="472" ht="13.5" customHeight="1" x14ac:dyDescent="0.3"/>
    <row r="473" ht="13.5" customHeight="1" x14ac:dyDescent="0.3"/>
    <row r="474" ht="13.5" customHeight="1" x14ac:dyDescent="0.3"/>
    <row r="475" ht="13.5" customHeight="1" x14ac:dyDescent="0.3"/>
    <row r="476" ht="13.5" customHeight="1" x14ac:dyDescent="0.3"/>
    <row r="477" ht="13.5" customHeight="1" x14ac:dyDescent="0.3"/>
    <row r="478" ht="13.5" customHeight="1" x14ac:dyDescent="0.3"/>
    <row r="479" ht="13.5" customHeight="1" x14ac:dyDescent="0.3"/>
    <row r="480" ht="13.5" customHeight="1" x14ac:dyDescent="0.3"/>
    <row r="481" ht="13.5" customHeight="1" x14ac:dyDescent="0.3"/>
    <row r="482" ht="13.5" customHeight="1" x14ac:dyDescent="0.3"/>
    <row r="483" ht="13.5" customHeight="1" x14ac:dyDescent="0.3"/>
    <row r="484" ht="13.5" customHeight="1" x14ac:dyDescent="0.3"/>
    <row r="485" ht="13.5" customHeight="1" x14ac:dyDescent="0.3"/>
    <row r="486" ht="13.5" customHeight="1" x14ac:dyDescent="0.3"/>
    <row r="487" ht="13.5" customHeight="1" x14ac:dyDescent="0.3"/>
    <row r="488" ht="13.5" customHeight="1" x14ac:dyDescent="0.3"/>
    <row r="489" ht="13.5" customHeight="1" x14ac:dyDescent="0.3"/>
    <row r="490" ht="13.5" customHeight="1" x14ac:dyDescent="0.3"/>
    <row r="491" ht="13.5" customHeight="1" x14ac:dyDescent="0.3"/>
    <row r="492" ht="13.5" customHeight="1" x14ac:dyDescent="0.3"/>
    <row r="493" ht="13.5" customHeight="1" x14ac:dyDescent="0.3"/>
    <row r="494" ht="13.5" customHeight="1" x14ac:dyDescent="0.3"/>
    <row r="495" ht="13.5" customHeight="1" x14ac:dyDescent="0.3"/>
    <row r="496" ht="13.5" customHeight="1" x14ac:dyDescent="0.3"/>
    <row r="497" ht="13.5" customHeight="1" x14ac:dyDescent="0.3"/>
    <row r="498" ht="13.5" customHeight="1" x14ac:dyDescent="0.3"/>
    <row r="499" ht="13.5" customHeight="1" x14ac:dyDescent="0.3"/>
    <row r="500" ht="13.5" customHeight="1" x14ac:dyDescent="0.3"/>
    <row r="501" ht="13.5" customHeight="1" x14ac:dyDescent="0.3"/>
    <row r="502" ht="13.5" customHeight="1" x14ac:dyDescent="0.3"/>
    <row r="503" ht="13.5" customHeight="1" x14ac:dyDescent="0.3"/>
    <row r="504" ht="13.5" customHeight="1" x14ac:dyDescent="0.3"/>
    <row r="505" ht="13.5" customHeight="1" x14ac:dyDescent="0.3"/>
    <row r="506" ht="13.5" customHeight="1" x14ac:dyDescent="0.3"/>
    <row r="507" ht="13.5" customHeight="1" x14ac:dyDescent="0.3"/>
    <row r="508" ht="13.5" customHeight="1" x14ac:dyDescent="0.3"/>
    <row r="509" ht="13.5" customHeight="1" x14ac:dyDescent="0.3"/>
    <row r="510" ht="13.5" customHeight="1" x14ac:dyDescent="0.3"/>
    <row r="511" ht="13.5" customHeight="1" x14ac:dyDescent="0.3"/>
    <row r="512" ht="13.5" customHeight="1" x14ac:dyDescent="0.3"/>
    <row r="513" ht="13.5" customHeight="1" x14ac:dyDescent="0.3"/>
    <row r="514" ht="13.5" customHeight="1" x14ac:dyDescent="0.3"/>
    <row r="515" ht="13.5" customHeight="1" x14ac:dyDescent="0.3"/>
    <row r="516" ht="13.5" customHeight="1" x14ac:dyDescent="0.3"/>
    <row r="517" ht="13.5" customHeight="1" x14ac:dyDescent="0.3"/>
    <row r="518" ht="13.5" customHeight="1" x14ac:dyDescent="0.3"/>
    <row r="519" ht="13.5" customHeight="1" x14ac:dyDescent="0.3"/>
    <row r="520" ht="13.5" customHeight="1" x14ac:dyDescent="0.3"/>
    <row r="521" ht="13.5" customHeight="1" x14ac:dyDescent="0.3"/>
    <row r="522" ht="13.5" customHeight="1" x14ac:dyDescent="0.3"/>
    <row r="523" ht="13.5" customHeight="1" x14ac:dyDescent="0.3"/>
    <row r="524" ht="13.5" customHeight="1" x14ac:dyDescent="0.3"/>
    <row r="525" ht="13.5" customHeight="1" x14ac:dyDescent="0.3"/>
    <row r="526" ht="13.5" customHeight="1" x14ac:dyDescent="0.3"/>
    <row r="527" ht="13.5" customHeight="1" x14ac:dyDescent="0.3"/>
    <row r="528" ht="13.5" customHeight="1" x14ac:dyDescent="0.3"/>
    <row r="529" ht="13.5" customHeight="1" x14ac:dyDescent="0.3"/>
    <row r="530" ht="13.5" customHeight="1" x14ac:dyDescent="0.3"/>
    <row r="531" ht="13.5" customHeight="1" x14ac:dyDescent="0.3"/>
    <row r="532" ht="13.5" customHeight="1" x14ac:dyDescent="0.3"/>
    <row r="533" ht="13.5" customHeight="1" x14ac:dyDescent="0.3"/>
    <row r="534" ht="13.5" customHeight="1" x14ac:dyDescent="0.3"/>
    <row r="535" ht="13.5" customHeight="1" x14ac:dyDescent="0.3"/>
    <row r="536" ht="13.5" customHeight="1" x14ac:dyDescent="0.3"/>
    <row r="537" ht="13.5" customHeight="1" x14ac:dyDescent="0.3"/>
    <row r="538" ht="13.5" customHeight="1" x14ac:dyDescent="0.3"/>
    <row r="539" ht="13.5" customHeight="1" x14ac:dyDescent="0.3"/>
    <row r="540" ht="13.5" customHeight="1" x14ac:dyDescent="0.3"/>
    <row r="541" ht="13.5" customHeight="1" x14ac:dyDescent="0.3"/>
    <row r="542" ht="13.5" customHeight="1" x14ac:dyDescent="0.3"/>
    <row r="543" ht="13.5" customHeight="1" x14ac:dyDescent="0.3"/>
    <row r="544" ht="13.5" customHeight="1" x14ac:dyDescent="0.3"/>
    <row r="545" ht="13.5" customHeight="1" x14ac:dyDescent="0.3"/>
    <row r="546" ht="13.5" customHeight="1" x14ac:dyDescent="0.3"/>
    <row r="547" ht="13.5" customHeight="1" x14ac:dyDescent="0.3"/>
    <row r="548" ht="13.5" customHeight="1" x14ac:dyDescent="0.3"/>
    <row r="549" ht="13.5" customHeight="1" x14ac:dyDescent="0.3"/>
    <row r="550" ht="13.5" customHeight="1" x14ac:dyDescent="0.3"/>
    <row r="551" ht="13.5" customHeight="1" x14ac:dyDescent="0.3"/>
    <row r="552" ht="13.5" customHeight="1" x14ac:dyDescent="0.3"/>
    <row r="553" ht="13.5" customHeight="1" x14ac:dyDescent="0.3"/>
    <row r="554" ht="13.5" customHeight="1" x14ac:dyDescent="0.3"/>
    <row r="555" ht="13.5" customHeight="1" x14ac:dyDescent="0.3"/>
    <row r="556" ht="13.5" customHeight="1" x14ac:dyDescent="0.3"/>
    <row r="557" ht="13.5" customHeight="1" x14ac:dyDescent="0.3"/>
    <row r="558" ht="13.5" customHeight="1" x14ac:dyDescent="0.3"/>
    <row r="559" ht="13.5" customHeight="1" x14ac:dyDescent="0.3"/>
    <row r="560" ht="13.5" customHeight="1" x14ac:dyDescent="0.3"/>
    <row r="561" ht="13.5" customHeight="1" x14ac:dyDescent="0.3"/>
    <row r="562" ht="13.5" customHeight="1" x14ac:dyDescent="0.3"/>
    <row r="563" ht="13.5" customHeight="1" x14ac:dyDescent="0.3"/>
    <row r="564" ht="13.5" customHeight="1" x14ac:dyDescent="0.3"/>
    <row r="565" ht="13.5" customHeight="1" x14ac:dyDescent="0.3"/>
    <row r="566" ht="13.5" customHeight="1" x14ac:dyDescent="0.3"/>
    <row r="567" ht="13.5" customHeight="1" x14ac:dyDescent="0.3"/>
    <row r="568" ht="13.5" customHeight="1" x14ac:dyDescent="0.3"/>
    <row r="569" ht="13.5" customHeight="1" x14ac:dyDescent="0.3"/>
    <row r="570" ht="13.5" customHeight="1" x14ac:dyDescent="0.3"/>
    <row r="571" ht="13.5" customHeight="1" x14ac:dyDescent="0.3"/>
    <row r="572" ht="13.5" customHeight="1" x14ac:dyDescent="0.3"/>
    <row r="573" ht="13.5" customHeight="1" x14ac:dyDescent="0.3"/>
    <row r="574" ht="13.5" customHeight="1" x14ac:dyDescent="0.3"/>
    <row r="575" ht="13.5" customHeight="1" x14ac:dyDescent="0.3"/>
    <row r="576" ht="13.5" customHeight="1" x14ac:dyDescent="0.3"/>
    <row r="577" ht="13.5" customHeight="1" x14ac:dyDescent="0.3"/>
    <row r="578" ht="13.5" customHeight="1" x14ac:dyDescent="0.3"/>
    <row r="579" ht="13.5" customHeight="1" x14ac:dyDescent="0.3"/>
    <row r="580" ht="13.5" customHeight="1" x14ac:dyDescent="0.3"/>
    <row r="581" ht="13.5" customHeight="1" x14ac:dyDescent="0.3"/>
    <row r="582" ht="13.5" customHeight="1" x14ac:dyDescent="0.3"/>
    <row r="583" ht="13.5" customHeight="1" x14ac:dyDescent="0.3"/>
    <row r="584" ht="13.5" customHeight="1" x14ac:dyDescent="0.3"/>
    <row r="585" ht="13.5" customHeight="1" x14ac:dyDescent="0.3"/>
    <row r="586" ht="13.5" customHeight="1" x14ac:dyDescent="0.3"/>
    <row r="587" ht="13.5" customHeight="1" x14ac:dyDescent="0.3"/>
    <row r="588" ht="13.5" customHeight="1" x14ac:dyDescent="0.3"/>
    <row r="589" ht="13.5" customHeight="1" x14ac:dyDescent="0.3"/>
    <row r="590" ht="13.5" customHeight="1" x14ac:dyDescent="0.3"/>
    <row r="591" ht="13.5" customHeight="1" x14ac:dyDescent="0.3"/>
    <row r="592" ht="13.5" customHeight="1" x14ac:dyDescent="0.3"/>
    <row r="593" ht="13.5" customHeight="1" x14ac:dyDescent="0.3"/>
    <row r="594" ht="13.5" customHeight="1" x14ac:dyDescent="0.3"/>
    <row r="595" ht="13.5" customHeight="1" x14ac:dyDescent="0.3"/>
    <row r="596" ht="13.5" customHeight="1" x14ac:dyDescent="0.3"/>
    <row r="597" ht="13.5" customHeight="1" x14ac:dyDescent="0.3"/>
    <row r="598" ht="13.5" customHeight="1" x14ac:dyDescent="0.3"/>
    <row r="599" ht="13.5" customHeight="1" x14ac:dyDescent="0.3"/>
    <row r="600" ht="13.5" customHeight="1" x14ac:dyDescent="0.3"/>
    <row r="601" ht="13.5" customHeight="1" x14ac:dyDescent="0.3"/>
    <row r="602" ht="13.5" customHeight="1" x14ac:dyDescent="0.3"/>
    <row r="603" ht="13.5" customHeight="1" x14ac:dyDescent="0.3"/>
    <row r="604" ht="13.5" customHeight="1" x14ac:dyDescent="0.3"/>
    <row r="605" ht="13.5" customHeight="1" x14ac:dyDescent="0.3"/>
    <row r="606" ht="13.5" customHeight="1" x14ac:dyDescent="0.3"/>
    <row r="607" ht="13.5" customHeight="1" x14ac:dyDescent="0.3"/>
    <row r="608" ht="13.5" customHeight="1" x14ac:dyDescent="0.3"/>
    <row r="609" ht="13.5" customHeight="1" x14ac:dyDescent="0.3"/>
    <row r="610" ht="13.5" customHeight="1" x14ac:dyDescent="0.3"/>
    <row r="611" ht="13.5" customHeight="1" x14ac:dyDescent="0.3"/>
    <row r="612" ht="13.5" customHeight="1" x14ac:dyDescent="0.3"/>
    <row r="613" ht="13.5" customHeight="1" x14ac:dyDescent="0.3"/>
    <row r="614" ht="13.5" customHeight="1" x14ac:dyDescent="0.3"/>
    <row r="615" ht="13.5" customHeight="1" x14ac:dyDescent="0.3"/>
    <row r="616" ht="13.5" customHeight="1" x14ac:dyDescent="0.3"/>
    <row r="617" ht="13.5" customHeight="1" x14ac:dyDescent="0.3"/>
    <row r="618" ht="13.5" customHeight="1" x14ac:dyDescent="0.3"/>
    <row r="619" ht="13.5" customHeight="1" x14ac:dyDescent="0.3"/>
    <row r="620" ht="13.5" customHeight="1" x14ac:dyDescent="0.3"/>
    <row r="621" ht="13.5" customHeight="1" x14ac:dyDescent="0.3"/>
    <row r="622" ht="13.5" customHeight="1" x14ac:dyDescent="0.3"/>
    <row r="623" ht="13.5" customHeight="1" x14ac:dyDescent="0.3"/>
    <row r="624" ht="13.5" customHeight="1" x14ac:dyDescent="0.3"/>
    <row r="625" ht="13.5" customHeight="1" x14ac:dyDescent="0.3"/>
    <row r="626" ht="13.5" customHeight="1" x14ac:dyDescent="0.3"/>
    <row r="627" ht="13.5" customHeight="1" x14ac:dyDescent="0.3"/>
    <row r="628" ht="13.5" customHeight="1" x14ac:dyDescent="0.3"/>
    <row r="629" ht="13.5" customHeight="1" x14ac:dyDescent="0.3"/>
    <row r="630" ht="13.5" customHeight="1" x14ac:dyDescent="0.3"/>
    <row r="631" ht="13.5" customHeight="1" x14ac:dyDescent="0.3"/>
    <row r="632" ht="13.5" customHeight="1" x14ac:dyDescent="0.3"/>
    <row r="633" ht="13.5" customHeight="1" x14ac:dyDescent="0.3"/>
    <row r="634" ht="13.5" customHeight="1" x14ac:dyDescent="0.3"/>
    <row r="635" ht="13.5" customHeight="1" x14ac:dyDescent="0.3"/>
    <row r="636" ht="13.5" customHeight="1" x14ac:dyDescent="0.3"/>
    <row r="637" ht="13.5" customHeight="1" x14ac:dyDescent="0.3"/>
    <row r="638" ht="13.5" customHeight="1" x14ac:dyDescent="0.3"/>
    <row r="639" ht="13.5" customHeight="1" x14ac:dyDescent="0.3"/>
    <row r="640" ht="13.5" customHeight="1" x14ac:dyDescent="0.3"/>
    <row r="641" ht="13.5" customHeight="1" x14ac:dyDescent="0.3"/>
    <row r="642" ht="13.5" customHeight="1" x14ac:dyDescent="0.3"/>
    <row r="643" ht="13.5" customHeight="1" x14ac:dyDescent="0.3"/>
    <row r="644" ht="13.5" customHeight="1" x14ac:dyDescent="0.3"/>
    <row r="645" ht="13.5" customHeight="1" x14ac:dyDescent="0.3"/>
    <row r="646" ht="13.5" customHeight="1" x14ac:dyDescent="0.3"/>
    <row r="647" ht="13.5" customHeight="1" x14ac:dyDescent="0.3"/>
    <row r="648" ht="13.5" customHeight="1" x14ac:dyDescent="0.3"/>
    <row r="649" ht="13.5" customHeight="1" x14ac:dyDescent="0.3"/>
    <row r="650" ht="13.5" customHeight="1" x14ac:dyDescent="0.3"/>
    <row r="651" ht="13.5" customHeight="1" x14ac:dyDescent="0.3"/>
    <row r="652" ht="13.5" customHeight="1" x14ac:dyDescent="0.3"/>
    <row r="653" ht="13.5" customHeight="1" x14ac:dyDescent="0.3"/>
    <row r="654" ht="13.5" customHeight="1" x14ac:dyDescent="0.3"/>
    <row r="655" ht="13.5" customHeight="1" x14ac:dyDescent="0.3"/>
    <row r="656" ht="13.5" customHeight="1" x14ac:dyDescent="0.3"/>
    <row r="657" ht="13.5" customHeight="1" x14ac:dyDescent="0.3"/>
    <row r="658" ht="13.5" customHeight="1" x14ac:dyDescent="0.3"/>
    <row r="659" ht="13.5" customHeight="1" x14ac:dyDescent="0.3"/>
    <row r="660" ht="13.5" customHeight="1" x14ac:dyDescent="0.3"/>
    <row r="661" ht="13.5" customHeight="1" x14ac:dyDescent="0.3"/>
    <row r="662" ht="13.5" customHeight="1" x14ac:dyDescent="0.3"/>
    <row r="663" ht="13.5" customHeight="1" x14ac:dyDescent="0.3"/>
    <row r="664" ht="13.5" customHeight="1" x14ac:dyDescent="0.3"/>
    <row r="665" ht="13.5" customHeight="1" x14ac:dyDescent="0.3"/>
    <row r="666" ht="13.5" customHeight="1" x14ac:dyDescent="0.3"/>
    <row r="667" ht="13.5" customHeight="1" x14ac:dyDescent="0.3"/>
    <row r="668" ht="13.5" customHeight="1" x14ac:dyDescent="0.3"/>
    <row r="669" ht="13.5" customHeight="1" x14ac:dyDescent="0.3"/>
    <row r="670" ht="13.5" customHeight="1" x14ac:dyDescent="0.3"/>
    <row r="671" ht="13.5" customHeight="1" x14ac:dyDescent="0.3"/>
    <row r="672" ht="13.5" customHeight="1" x14ac:dyDescent="0.3"/>
    <row r="673" ht="13.5" customHeight="1" x14ac:dyDescent="0.3"/>
    <row r="674" ht="13.5" customHeight="1" x14ac:dyDescent="0.3"/>
    <row r="675" ht="13.5" customHeight="1" x14ac:dyDescent="0.3"/>
    <row r="676" ht="13.5" customHeight="1" x14ac:dyDescent="0.3"/>
    <row r="677" ht="13.5" customHeight="1" x14ac:dyDescent="0.3"/>
    <row r="678" ht="13.5" customHeight="1" x14ac:dyDescent="0.3"/>
    <row r="679" ht="13.5" customHeight="1" x14ac:dyDescent="0.3"/>
    <row r="680" ht="13.5" customHeight="1" x14ac:dyDescent="0.3"/>
    <row r="681" ht="13.5" customHeight="1" x14ac:dyDescent="0.3"/>
    <row r="682" ht="13.5" customHeight="1" x14ac:dyDescent="0.3"/>
    <row r="683" ht="13.5" customHeight="1" x14ac:dyDescent="0.3"/>
    <row r="684" ht="13.5" customHeight="1" x14ac:dyDescent="0.3"/>
    <row r="685" ht="13.5" customHeight="1" x14ac:dyDescent="0.3"/>
    <row r="686" ht="13.5" customHeight="1" x14ac:dyDescent="0.3"/>
    <row r="687" ht="13.5" customHeight="1" x14ac:dyDescent="0.3"/>
    <row r="688" ht="13.5" customHeight="1" x14ac:dyDescent="0.3"/>
    <row r="689" ht="13.5" customHeight="1" x14ac:dyDescent="0.3"/>
    <row r="690" ht="13.5" customHeight="1" x14ac:dyDescent="0.3"/>
    <row r="691" ht="13.5" customHeight="1" x14ac:dyDescent="0.3"/>
    <row r="692" ht="13.5" customHeight="1" x14ac:dyDescent="0.3"/>
    <row r="693" ht="13.5" customHeight="1" x14ac:dyDescent="0.3"/>
    <row r="694" ht="13.5" customHeight="1" x14ac:dyDescent="0.3"/>
    <row r="695" ht="13.5" customHeight="1" x14ac:dyDescent="0.3"/>
    <row r="696" ht="13.5" customHeight="1" x14ac:dyDescent="0.3"/>
    <row r="697" ht="13.5" customHeight="1" x14ac:dyDescent="0.3"/>
    <row r="698" ht="13.5" customHeight="1" x14ac:dyDescent="0.3"/>
    <row r="699" ht="13.5" customHeight="1" x14ac:dyDescent="0.3"/>
    <row r="700" ht="13.5" customHeight="1" x14ac:dyDescent="0.3"/>
    <row r="701" ht="13.5" customHeight="1" x14ac:dyDescent="0.3"/>
    <row r="702" ht="13.5" customHeight="1" x14ac:dyDescent="0.3"/>
    <row r="703" ht="13.5" customHeight="1" x14ac:dyDescent="0.3"/>
    <row r="704" ht="13.5" customHeight="1" x14ac:dyDescent="0.3"/>
    <row r="705" ht="13.5" customHeight="1" x14ac:dyDescent="0.3"/>
    <row r="706" ht="13.5" customHeight="1" x14ac:dyDescent="0.3"/>
    <row r="707" ht="13.5" customHeight="1" x14ac:dyDescent="0.3"/>
    <row r="708" ht="13.5" customHeight="1" x14ac:dyDescent="0.3"/>
    <row r="709" ht="13.5" customHeight="1" x14ac:dyDescent="0.3"/>
    <row r="710" ht="13.5" customHeight="1" x14ac:dyDescent="0.3"/>
    <row r="711" ht="13.5" customHeight="1" x14ac:dyDescent="0.3"/>
    <row r="712" ht="13.5" customHeight="1" x14ac:dyDescent="0.3"/>
    <row r="713" ht="13.5" customHeight="1" x14ac:dyDescent="0.3"/>
    <row r="714" ht="13.5" customHeight="1" x14ac:dyDescent="0.3"/>
    <row r="715" ht="13.5" customHeight="1" x14ac:dyDescent="0.3"/>
    <row r="716" ht="13.5" customHeight="1" x14ac:dyDescent="0.3"/>
    <row r="717" ht="13.5" customHeight="1" x14ac:dyDescent="0.3"/>
    <row r="718" ht="13.5" customHeight="1" x14ac:dyDescent="0.3"/>
    <row r="719" ht="13.5" customHeight="1" x14ac:dyDescent="0.3"/>
    <row r="720" ht="13.5" customHeight="1" x14ac:dyDescent="0.3"/>
    <row r="721" ht="13.5" customHeight="1" x14ac:dyDescent="0.3"/>
    <row r="722" ht="13.5" customHeight="1" x14ac:dyDescent="0.3"/>
    <row r="723" ht="13.5" customHeight="1" x14ac:dyDescent="0.3"/>
    <row r="724" ht="13.5" customHeight="1" x14ac:dyDescent="0.3"/>
    <row r="725" ht="13.5" customHeight="1" x14ac:dyDescent="0.3"/>
    <row r="726" ht="13.5" customHeight="1" x14ac:dyDescent="0.3"/>
    <row r="727" ht="13.5" customHeight="1" x14ac:dyDescent="0.3"/>
    <row r="728" ht="13.5" customHeight="1" x14ac:dyDescent="0.3"/>
    <row r="729" ht="13.5" customHeight="1" x14ac:dyDescent="0.3"/>
    <row r="730" ht="13.5" customHeight="1" x14ac:dyDescent="0.3"/>
    <row r="731" ht="13.5" customHeight="1" x14ac:dyDescent="0.3"/>
    <row r="732" ht="13.5" customHeight="1" x14ac:dyDescent="0.3"/>
    <row r="733" ht="13.5" customHeight="1" x14ac:dyDescent="0.3"/>
    <row r="734" ht="13.5" customHeight="1" x14ac:dyDescent="0.3"/>
    <row r="735" ht="13.5" customHeight="1" x14ac:dyDescent="0.3"/>
    <row r="736" ht="13.5" customHeight="1" x14ac:dyDescent="0.3"/>
    <row r="737" ht="13.5" customHeight="1" x14ac:dyDescent="0.3"/>
    <row r="738" ht="13.5" customHeight="1" x14ac:dyDescent="0.3"/>
    <row r="739" ht="13.5" customHeight="1" x14ac:dyDescent="0.3"/>
    <row r="740" ht="13.5" customHeight="1" x14ac:dyDescent="0.3"/>
    <row r="741" ht="13.5" customHeight="1" x14ac:dyDescent="0.3"/>
    <row r="742" ht="13.5" customHeight="1" x14ac:dyDescent="0.3"/>
    <row r="743" ht="13.5" customHeight="1" x14ac:dyDescent="0.3"/>
    <row r="744" ht="13.5" customHeight="1" x14ac:dyDescent="0.3"/>
    <row r="745" ht="13.5" customHeight="1" x14ac:dyDescent="0.3"/>
    <row r="746" ht="13.5" customHeight="1" x14ac:dyDescent="0.3"/>
    <row r="747" ht="13.5" customHeight="1" x14ac:dyDescent="0.3"/>
    <row r="748" ht="13.5" customHeight="1" x14ac:dyDescent="0.3"/>
    <row r="749" ht="13.5" customHeight="1" x14ac:dyDescent="0.3"/>
    <row r="750" ht="13.5" customHeight="1" x14ac:dyDescent="0.3"/>
    <row r="751" ht="13.5" customHeight="1" x14ac:dyDescent="0.3"/>
    <row r="752" ht="13.5" customHeight="1" x14ac:dyDescent="0.3"/>
    <row r="753" ht="13.5" customHeight="1" x14ac:dyDescent="0.3"/>
    <row r="754" ht="13.5" customHeight="1" x14ac:dyDescent="0.3"/>
    <row r="755" ht="13.5" customHeight="1" x14ac:dyDescent="0.3"/>
    <row r="756" ht="13.5" customHeight="1" x14ac:dyDescent="0.3"/>
    <row r="757" ht="13.5" customHeight="1" x14ac:dyDescent="0.3"/>
    <row r="758" ht="13.5" customHeight="1" x14ac:dyDescent="0.3"/>
    <row r="759" ht="13.5" customHeight="1" x14ac:dyDescent="0.3"/>
    <row r="760" ht="13.5" customHeight="1" x14ac:dyDescent="0.3"/>
    <row r="761" ht="13.5" customHeight="1" x14ac:dyDescent="0.3"/>
    <row r="762" ht="13.5" customHeight="1" x14ac:dyDescent="0.3"/>
    <row r="763" ht="13.5" customHeight="1" x14ac:dyDescent="0.3"/>
    <row r="764" ht="13.5" customHeight="1" x14ac:dyDescent="0.3"/>
    <row r="765" ht="13.5" customHeight="1" x14ac:dyDescent="0.3"/>
    <row r="766" ht="13.5" customHeight="1" x14ac:dyDescent="0.3"/>
    <row r="767" ht="13.5" customHeight="1" x14ac:dyDescent="0.3"/>
    <row r="768" ht="13.5" customHeight="1" x14ac:dyDescent="0.3"/>
    <row r="769" ht="13.5" customHeight="1" x14ac:dyDescent="0.3"/>
    <row r="770" ht="13.5" customHeight="1" x14ac:dyDescent="0.3"/>
    <row r="771" ht="13.5" customHeight="1" x14ac:dyDescent="0.3"/>
    <row r="772" ht="13.5" customHeight="1" x14ac:dyDescent="0.3"/>
    <row r="773" ht="13.5" customHeight="1" x14ac:dyDescent="0.3"/>
    <row r="774" ht="13.5" customHeight="1" x14ac:dyDescent="0.3"/>
    <row r="775" ht="13.5" customHeight="1" x14ac:dyDescent="0.3"/>
    <row r="776" ht="13.5" customHeight="1" x14ac:dyDescent="0.3"/>
    <row r="777" ht="13.5" customHeight="1" x14ac:dyDescent="0.3"/>
    <row r="778" ht="13.5" customHeight="1" x14ac:dyDescent="0.3"/>
    <row r="779" ht="13.5" customHeight="1" x14ac:dyDescent="0.3"/>
    <row r="780" ht="13.5" customHeight="1" x14ac:dyDescent="0.3"/>
    <row r="781" ht="13.5" customHeight="1" x14ac:dyDescent="0.3"/>
    <row r="782" ht="13.5" customHeight="1" x14ac:dyDescent="0.3"/>
    <row r="783" ht="13.5" customHeight="1" x14ac:dyDescent="0.3"/>
    <row r="784" ht="13.5" customHeight="1" x14ac:dyDescent="0.3"/>
    <row r="785" ht="13.5" customHeight="1" x14ac:dyDescent="0.3"/>
    <row r="786" ht="13.5" customHeight="1" x14ac:dyDescent="0.3"/>
    <row r="787" ht="13.5" customHeight="1" x14ac:dyDescent="0.3"/>
    <row r="788" ht="13.5" customHeight="1" x14ac:dyDescent="0.3"/>
    <row r="789" ht="13.5" customHeight="1" x14ac:dyDescent="0.3"/>
    <row r="790" ht="13.5" customHeight="1" x14ac:dyDescent="0.3"/>
    <row r="791" ht="13.5" customHeight="1" x14ac:dyDescent="0.3"/>
    <row r="792" ht="13.5" customHeight="1" x14ac:dyDescent="0.3"/>
    <row r="793" ht="13.5" customHeight="1" x14ac:dyDescent="0.3"/>
    <row r="794" ht="13.5" customHeight="1" x14ac:dyDescent="0.3"/>
    <row r="795" ht="13.5" customHeight="1" x14ac:dyDescent="0.3"/>
    <row r="796" ht="13.5" customHeight="1" x14ac:dyDescent="0.3"/>
    <row r="797" ht="13.5" customHeight="1" x14ac:dyDescent="0.3"/>
    <row r="798" ht="13.5" customHeight="1" x14ac:dyDescent="0.3"/>
    <row r="799" ht="13.5" customHeight="1" x14ac:dyDescent="0.3"/>
    <row r="800" ht="13.5" customHeight="1" x14ac:dyDescent="0.3"/>
    <row r="801" ht="13.5" customHeight="1" x14ac:dyDescent="0.3"/>
    <row r="802" ht="13.5" customHeight="1" x14ac:dyDescent="0.3"/>
    <row r="803" ht="13.5" customHeight="1" x14ac:dyDescent="0.3"/>
    <row r="804" ht="13.5" customHeight="1" x14ac:dyDescent="0.3"/>
    <row r="805" ht="13.5" customHeight="1" x14ac:dyDescent="0.3"/>
    <row r="806" ht="13.5" customHeight="1" x14ac:dyDescent="0.3"/>
    <row r="807" ht="13.5" customHeight="1" x14ac:dyDescent="0.3"/>
    <row r="808" ht="13.5" customHeight="1" x14ac:dyDescent="0.3"/>
    <row r="809" ht="13.5" customHeight="1" x14ac:dyDescent="0.3"/>
    <row r="810" ht="13.5" customHeight="1" x14ac:dyDescent="0.3"/>
    <row r="811" ht="13.5" customHeight="1" x14ac:dyDescent="0.3"/>
    <row r="812" ht="13.5" customHeight="1" x14ac:dyDescent="0.3"/>
    <row r="813" ht="13.5" customHeight="1" x14ac:dyDescent="0.3"/>
    <row r="814" ht="13.5" customHeight="1" x14ac:dyDescent="0.3"/>
    <row r="815" ht="13.5" customHeight="1" x14ac:dyDescent="0.3"/>
    <row r="816" ht="13.5" customHeight="1" x14ac:dyDescent="0.3"/>
    <row r="817" ht="13.5" customHeight="1" x14ac:dyDescent="0.3"/>
    <row r="818" ht="13.5" customHeight="1" x14ac:dyDescent="0.3"/>
    <row r="819" ht="13.5" customHeight="1" x14ac:dyDescent="0.3"/>
    <row r="820" ht="13.5" customHeight="1" x14ac:dyDescent="0.3"/>
    <row r="821" ht="13.5" customHeight="1" x14ac:dyDescent="0.3"/>
    <row r="822" ht="13.5" customHeight="1" x14ac:dyDescent="0.3"/>
    <row r="823" ht="13.5" customHeight="1" x14ac:dyDescent="0.3"/>
    <row r="824" ht="13.5" customHeight="1" x14ac:dyDescent="0.3"/>
    <row r="825" ht="13.5" customHeight="1" x14ac:dyDescent="0.3"/>
    <row r="826" ht="13.5" customHeight="1" x14ac:dyDescent="0.3"/>
    <row r="827" ht="13.5" customHeight="1" x14ac:dyDescent="0.3"/>
    <row r="828" ht="13.5" customHeight="1" x14ac:dyDescent="0.3"/>
    <row r="829" ht="13.5" customHeight="1" x14ac:dyDescent="0.3"/>
    <row r="830" ht="13.5" customHeight="1" x14ac:dyDescent="0.3"/>
    <row r="831" ht="13.5" customHeight="1" x14ac:dyDescent="0.3"/>
    <row r="832" ht="13.5" customHeight="1" x14ac:dyDescent="0.3"/>
    <row r="833" ht="13.5" customHeight="1" x14ac:dyDescent="0.3"/>
    <row r="834" ht="13.5" customHeight="1" x14ac:dyDescent="0.3"/>
    <row r="835" ht="13.5" customHeight="1" x14ac:dyDescent="0.3"/>
    <row r="836" ht="13.5" customHeight="1" x14ac:dyDescent="0.3"/>
    <row r="837" ht="13.5" customHeight="1" x14ac:dyDescent="0.3"/>
    <row r="838" ht="13.5" customHeight="1" x14ac:dyDescent="0.3"/>
    <row r="839" ht="13.5" customHeight="1" x14ac:dyDescent="0.3"/>
    <row r="840" ht="13.5" customHeight="1" x14ac:dyDescent="0.3"/>
    <row r="841" ht="13.5" customHeight="1" x14ac:dyDescent="0.3"/>
    <row r="842" ht="13.5" customHeight="1" x14ac:dyDescent="0.3"/>
    <row r="843" ht="13.5" customHeight="1" x14ac:dyDescent="0.3"/>
    <row r="844" ht="13.5" customHeight="1" x14ac:dyDescent="0.3"/>
    <row r="845" ht="13.5" customHeight="1" x14ac:dyDescent="0.3"/>
    <row r="846" ht="13.5" customHeight="1" x14ac:dyDescent="0.3"/>
    <row r="847" ht="13.5" customHeight="1" x14ac:dyDescent="0.3"/>
    <row r="848" ht="13.5" customHeight="1" x14ac:dyDescent="0.3"/>
    <row r="849" ht="13.5" customHeight="1" x14ac:dyDescent="0.3"/>
    <row r="850" ht="13.5" customHeight="1" x14ac:dyDescent="0.3"/>
    <row r="851" ht="13.5" customHeight="1" x14ac:dyDescent="0.3"/>
    <row r="852" ht="13.5" customHeight="1" x14ac:dyDescent="0.3"/>
    <row r="853" ht="13.5" customHeight="1" x14ac:dyDescent="0.3"/>
    <row r="854" ht="13.5" customHeight="1" x14ac:dyDescent="0.3"/>
    <row r="855" ht="13.5" customHeight="1" x14ac:dyDescent="0.3"/>
    <row r="856" ht="13.5" customHeight="1" x14ac:dyDescent="0.3"/>
    <row r="857" ht="13.5" customHeight="1" x14ac:dyDescent="0.3"/>
    <row r="858" ht="13.5" customHeight="1" x14ac:dyDescent="0.3"/>
    <row r="859" ht="13.5" customHeight="1" x14ac:dyDescent="0.3"/>
    <row r="860" ht="13.5" customHeight="1" x14ac:dyDescent="0.3"/>
    <row r="861" ht="13.5" customHeight="1" x14ac:dyDescent="0.3"/>
    <row r="862" ht="13.5" customHeight="1" x14ac:dyDescent="0.3"/>
    <row r="863" ht="13.5" customHeight="1" x14ac:dyDescent="0.3"/>
    <row r="864" ht="13.5" customHeight="1" x14ac:dyDescent="0.3"/>
    <row r="865" ht="13.5" customHeight="1" x14ac:dyDescent="0.3"/>
    <row r="866" ht="13.5" customHeight="1" x14ac:dyDescent="0.3"/>
    <row r="867" ht="13.5" customHeight="1" x14ac:dyDescent="0.3"/>
    <row r="868" ht="13.5" customHeight="1" x14ac:dyDescent="0.3"/>
    <row r="869" ht="13.5" customHeight="1" x14ac:dyDescent="0.3"/>
    <row r="870" ht="13.5" customHeight="1" x14ac:dyDescent="0.3"/>
    <row r="871" ht="13.5" customHeight="1" x14ac:dyDescent="0.3"/>
    <row r="872" ht="13.5" customHeight="1" x14ac:dyDescent="0.3"/>
    <row r="873" ht="13.5" customHeight="1" x14ac:dyDescent="0.3"/>
    <row r="874" ht="13.5" customHeight="1" x14ac:dyDescent="0.3"/>
    <row r="875" ht="13.5" customHeight="1" x14ac:dyDescent="0.3"/>
    <row r="876" ht="13.5" customHeight="1" x14ac:dyDescent="0.3"/>
    <row r="877" ht="13.5" customHeight="1" x14ac:dyDescent="0.3"/>
    <row r="878" ht="13.5" customHeight="1" x14ac:dyDescent="0.3"/>
    <row r="879" ht="13.5" customHeight="1" x14ac:dyDescent="0.3"/>
    <row r="880" ht="13.5" customHeight="1" x14ac:dyDescent="0.3"/>
    <row r="881" ht="13.5" customHeight="1" x14ac:dyDescent="0.3"/>
    <row r="882" ht="13.5" customHeight="1" x14ac:dyDescent="0.3"/>
    <row r="883" ht="13.5" customHeight="1" x14ac:dyDescent="0.3"/>
    <row r="884" ht="13.5" customHeight="1" x14ac:dyDescent="0.3"/>
    <row r="885" ht="13.5" customHeight="1" x14ac:dyDescent="0.3"/>
    <row r="886" ht="13.5" customHeight="1" x14ac:dyDescent="0.3"/>
    <row r="887" ht="13.5" customHeight="1" x14ac:dyDescent="0.3"/>
    <row r="888" ht="13.5" customHeight="1" x14ac:dyDescent="0.3"/>
    <row r="889" ht="13.5" customHeight="1" x14ac:dyDescent="0.3"/>
    <row r="890" ht="13.5" customHeight="1" x14ac:dyDescent="0.3"/>
    <row r="891" ht="13.5" customHeight="1" x14ac:dyDescent="0.3"/>
    <row r="892" ht="13.5" customHeight="1" x14ac:dyDescent="0.3"/>
    <row r="893" ht="13.5" customHeight="1" x14ac:dyDescent="0.3"/>
    <row r="894" ht="13.5" customHeight="1" x14ac:dyDescent="0.3"/>
    <row r="895" ht="13.5" customHeight="1" x14ac:dyDescent="0.3"/>
    <row r="896" ht="13.5" customHeight="1" x14ac:dyDescent="0.3"/>
    <row r="897" ht="13.5" customHeight="1" x14ac:dyDescent="0.3"/>
    <row r="898" ht="13.5" customHeight="1" x14ac:dyDescent="0.3"/>
    <row r="899" ht="13.5" customHeight="1" x14ac:dyDescent="0.3"/>
    <row r="900" ht="13.5" customHeight="1" x14ac:dyDescent="0.3"/>
    <row r="901" ht="13.5" customHeight="1" x14ac:dyDescent="0.3"/>
    <row r="902" ht="13.5" customHeight="1" x14ac:dyDescent="0.3"/>
    <row r="903" ht="13.5" customHeight="1" x14ac:dyDescent="0.3"/>
    <row r="904" ht="13.5" customHeight="1" x14ac:dyDescent="0.3"/>
    <row r="905" ht="13.5" customHeight="1" x14ac:dyDescent="0.3"/>
    <row r="906" ht="13.5" customHeight="1" x14ac:dyDescent="0.3"/>
    <row r="907" ht="13.5" customHeight="1" x14ac:dyDescent="0.3"/>
    <row r="908" ht="13.5" customHeight="1" x14ac:dyDescent="0.3"/>
    <row r="909" ht="13.5" customHeight="1" x14ac:dyDescent="0.3"/>
    <row r="910" ht="13.5" customHeight="1" x14ac:dyDescent="0.3"/>
    <row r="911" ht="13.5" customHeight="1" x14ac:dyDescent="0.3"/>
    <row r="912" ht="13.5" customHeight="1" x14ac:dyDescent="0.3"/>
    <row r="913" ht="13.5" customHeight="1" x14ac:dyDescent="0.3"/>
    <row r="914" ht="13.5" customHeight="1" x14ac:dyDescent="0.3"/>
    <row r="915" ht="13.5" customHeight="1" x14ac:dyDescent="0.3"/>
    <row r="916" ht="13.5" customHeight="1" x14ac:dyDescent="0.3"/>
    <row r="917" ht="13.5" customHeight="1" x14ac:dyDescent="0.3"/>
    <row r="918" ht="13.5" customHeight="1" x14ac:dyDescent="0.3"/>
    <row r="919" ht="13.5" customHeight="1" x14ac:dyDescent="0.3"/>
    <row r="920" ht="13.5" customHeight="1" x14ac:dyDescent="0.3"/>
    <row r="921" ht="13.5" customHeight="1" x14ac:dyDescent="0.3"/>
    <row r="922" ht="13.5" customHeight="1" x14ac:dyDescent="0.3"/>
    <row r="923" ht="13.5" customHeight="1" x14ac:dyDescent="0.3"/>
    <row r="924" ht="13.5" customHeight="1" x14ac:dyDescent="0.3"/>
    <row r="925" ht="13.5" customHeight="1" x14ac:dyDescent="0.3"/>
    <row r="926" ht="13.5" customHeight="1" x14ac:dyDescent="0.3"/>
    <row r="927" ht="13.5" customHeight="1" x14ac:dyDescent="0.3"/>
    <row r="928" ht="13.5" customHeight="1" x14ac:dyDescent="0.3"/>
    <row r="929" ht="13.5" customHeight="1" x14ac:dyDescent="0.3"/>
    <row r="930" ht="13.5" customHeight="1" x14ac:dyDescent="0.3"/>
    <row r="931" ht="13.5" customHeight="1" x14ac:dyDescent="0.3"/>
    <row r="932" ht="13.5" customHeight="1" x14ac:dyDescent="0.3"/>
    <row r="933" ht="13.5" customHeight="1" x14ac:dyDescent="0.3"/>
    <row r="934" ht="13.5" customHeight="1" x14ac:dyDescent="0.3"/>
    <row r="935" ht="13.5" customHeight="1" x14ac:dyDescent="0.3"/>
    <row r="936" ht="13.5" customHeight="1" x14ac:dyDescent="0.3"/>
    <row r="937" ht="13.5" customHeight="1" x14ac:dyDescent="0.3"/>
    <row r="938" ht="13.5" customHeight="1" x14ac:dyDescent="0.3"/>
    <row r="939" ht="13.5" customHeight="1" x14ac:dyDescent="0.3"/>
    <row r="940" ht="13.5" customHeight="1" x14ac:dyDescent="0.3"/>
    <row r="941" ht="13.5" customHeight="1" x14ac:dyDescent="0.3"/>
    <row r="942" ht="13.5" customHeight="1" x14ac:dyDescent="0.3"/>
    <row r="943" ht="13.5" customHeight="1" x14ac:dyDescent="0.3"/>
    <row r="944" ht="13.5" customHeight="1" x14ac:dyDescent="0.3"/>
    <row r="945" ht="13.5" customHeight="1" x14ac:dyDescent="0.3"/>
    <row r="946" ht="13.5" customHeight="1" x14ac:dyDescent="0.3"/>
    <row r="947" ht="13.5" customHeight="1" x14ac:dyDescent="0.3"/>
    <row r="948" ht="13.5" customHeight="1" x14ac:dyDescent="0.3"/>
    <row r="949" ht="13.5" customHeight="1" x14ac:dyDescent="0.3"/>
    <row r="950" ht="13.5" customHeight="1" x14ac:dyDescent="0.3"/>
    <row r="951" ht="13.5" customHeight="1" x14ac:dyDescent="0.3"/>
    <row r="952" ht="13.5" customHeight="1" x14ac:dyDescent="0.3"/>
    <row r="953" ht="13.5" customHeight="1" x14ac:dyDescent="0.3"/>
    <row r="954" ht="13.5" customHeight="1" x14ac:dyDescent="0.3"/>
    <row r="955" ht="13.5" customHeight="1" x14ac:dyDescent="0.3"/>
    <row r="956" ht="13.5" customHeight="1" x14ac:dyDescent="0.3"/>
    <row r="957" ht="13.5" customHeight="1" x14ac:dyDescent="0.3"/>
    <row r="958" ht="13.5" customHeight="1" x14ac:dyDescent="0.3"/>
    <row r="959" ht="13.5" customHeight="1" x14ac:dyDescent="0.3"/>
    <row r="960" ht="13.5" customHeight="1" x14ac:dyDescent="0.3"/>
    <row r="961" ht="13.5" customHeight="1" x14ac:dyDescent="0.3"/>
    <row r="962" ht="13.5" customHeight="1" x14ac:dyDescent="0.3"/>
    <row r="963" ht="13.5" customHeight="1" x14ac:dyDescent="0.3"/>
    <row r="964" ht="13.5" customHeight="1" x14ac:dyDescent="0.3"/>
    <row r="965" ht="13.5" customHeight="1" x14ac:dyDescent="0.3"/>
    <row r="966" ht="13.5" customHeight="1" x14ac:dyDescent="0.3"/>
    <row r="967" ht="13.5" customHeight="1" x14ac:dyDescent="0.3"/>
    <row r="968" ht="13.5" customHeight="1" x14ac:dyDescent="0.3"/>
    <row r="969" ht="13.5" customHeight="1" x14ac:dyDescent="0.3"/>
    <row r="970" ht="13.5" customHeight="1" x14ac:dyDescent="0.3"/>
    <row r="971" ht="13.5" customHeight="1" x14ac:dyDescent="0.3"/>
    <row r="972" ht="13.5" customHeight="1" x14ac:dyDescent="0.3"/>
    <row r="973" ht="13.5" customHeight="1" x14ac:dyDescent="0.3"/>
    <row r="974" ht="13.5" customHeight="1" x14ac:dyDescent="0.3"/>
    <row r="975" ht="13.5" customHeight="1" x14ac:dyDescent="0.3"/>
    <row r="976" ht="13.5" customHeight="1" x14ac:dyDescent="0.3"/>
    <row r="977" ht="13.5" customHeight="1" x14ac:dyDescent="0.3"/>
    <row r="978" ht="13.5" customHeight="1" x14ac:dyDescent="0.3"/>
    <row r="979" ht="13.5" customHeight="1" x14ac:dyDescent="0.3"/>
    <row r="980" ht="13.5" customHeight="1" x14ac:dyDescent="0.3"/>
    <row r="981" ht="13.5" customHeight="1" x14ac:dyDescent="0.3"/>
    <row r="982" ht="13.5" customHeight="1" x14ac:dyDescent="0.3"/>
    <row r="983" ht="13.5" customHeight="1" x14ac:dyDescent="0.3"/>
    <row r="984" ht="13.5" customHeight="1" x14ac:dyDescent="0.3"/>
    <row r="985" ht="13.5" customHeight="1" x14ac:dyDescent="0.3"/>
    <row r="986" ht="13.5" customHeight="1" x14ac:dyDescent="0.3"/>
    <row r="987" ht="13.5" customHeight="1" x14ac:dyDescent="0.3"/>
    <row r="988" ht="13.5" customHeight="1" x14ac:dyDescent="0.3"/>
    <row r="989" ht="13.5" customHeight="1" x14ac:dyDescent="0.3"/>
    <row r="990" ht="13.5" customHeight="1" x14ac:dyDescent="0.3"/>
    <row r="991" ht="13.5" customHeight="1" x14ac:dyDescent="0.3"/>
    <row r="992" ht="13.5" customHeight="1" x14ac:dyDescent="0.3"/>
    <row r="993" ht="13.5" customHeight="1" x14ac:dyDescent="0.3"/>
    <row r="994" ht="13.5" customHeight="1" x14ac:dyDescent="0.3"/>
    <row r="995" ht="13.5" customHeight="1" x14ac:dyDescent="0.3"/>
  </sheetData>
  <sheetProtection sheet="1" objects="1" scenarios="1" selectLockedCells="1" selectUnlockedCells="1"/>
  <autoFilter ref="A2:F34" xr:uid="{00000000-0009-0000-0000-000002000000}">
    <filterColumn colId="5">
      <top10 val="10" filterVal="6.8371237539092767E-3"/>
    </filterColumn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9"/>
  <sheetViews>
    <sheetView workbookViewId="0">
      <selection activeCell="E15" sqref="E15"/>
    </sheetView>
  </sheetViews>
  <sheetFormatPr defaultRowHeight="14.4" x14ac:dyDescent="0.3"/>
  <cols>
    <col min="1" max="1" width="20.109375" customWidth="1"/>
    <col min="2" max="2" width="10.44140625" customWidth="1"/>
  </cols>
  <sheetData>
    <row r="1" spans="1:2" ht="22.5" customHeight="1" x14ac:dyDescent="0.3">
      <c r="A1" s="72" t="s">
        <v>26</v>
      </c>
      <c r="B1" s="73">
        <v>3.9639809999999995</v>
      </c>
    </row>
    <row r="2" spans="1:2" ht="22.5" customHeight="1" x14ac:dyDescent="0.3">
      <c r="A2" s="72" t="s">
        <v>27</v>
      </c>
      <c r="B2" s="73">
        <v>0.60050000000000003</v>
      </c>
    </row>
    <row r="3" spans="1:2" ht="22.5" customHeight="1" x14ac:dyDescent="0.3">
      <c r="A3" s="72" t="s">
        <v>28</v>
      </c>
      <c r="B3" s="73">
        <v>15.852</v>
      </c>
    </row>
    <row r="4" spans="1:2" ht="22.5" customHeight="1" x14ac:dyDescent="0.3">
      <c r="A4" s="72" t="s">
        <v>29</v>
      </c>
      <c r="B4" s="73">
        <v>2.2794300000000005</v>
      </c>
    </row>
    <row r="5" spans="1:2" ht="22.5" customHeight="1" x14ac:dyDescent="0.3">
      <c r="A5" s="72" t="s">
        <v>30</v>
      </c>
      <c r="B5" s="73">
        <v>3.7083093000000007</v>
      </c>
    </row>
    <row r="6" spans="1:2" ht="22.5" customHeight="1" x14ac:dyDescent="0.3">
      <c r="A6" s="72" t="s">
        <v>43</v>
      </c>
      <c r="B6" s="73">
        <v>1.932966</v>
      </c>
    </row>
    <row r="7" spans="1:2" ht="22.5" customHeight="1" x14ac:dyDescent="0.3">
      <c r="A7" s="72" t="s">
        <v>31</v>
      </c>
      <c r="B7" s="73">
        <v>1.7216</v>
      </c>
    </row>
    <row r="8" spans="1:2" ht="22.5" customHeight="1" x14ac:dyDescent="0.3">
      <c r="A8" s="72" t="s">
        <v>32</v>
      </c>
      <c r="B8" s="73">
        <v>1.1284700000000001</v>
      </c>
    </row>
    <row r="9" spans="1:2" ht="22.5" customHeight="1" x14ac:dyDescent="0.3">
      <c r="A9" s="72" t="s">
        <v>33</v>
      </c>
      <c r="B9" s="73">
        <v>2.6944094999999999</v>
      </c>
    </row>
    <row r="10" spans="1:2" ht="22.5" customHeight="1" x14ac:dyDescent="0.3">
      <c r="A10" s="72" t="s">
        <v>34</v>
      </c>
      <c r="B10" s="73">
        <v>3.2010000000000001</v>
      </c>
    </row>
    <row r="11" spans="1:2" ht="22.5" customHeight="1" x14ac:dyDescent="0.3">
      <c r="A11" s="72" t="s">
        <v>35</v>
      </c>
      <c r="B11" s="73">
        <v>1.1505000000000001</v>
      </c>
    </row>
    <row r="12" spans="1:2" ht="22.5" customHeight="1" x14ac:dyDescent="0.3">
      <c r="A12" s="72" t="s">
        <v>44</v>
      </c>
      <c r="B12" s="73">
        <v>3.2045000000000003</v>
      </c>
    </row>
    <row r="13" spans="1:2" ht="22.5" customHeight="1" x14ac:dyDescent="0.3">
      <c r="A13" s="72" t="s">
        <v>36</v>
      </c>
      <c r="B13" s="73">
        <v>0.40399999999999997</v>
      </c>
    </row>
    <row r="14" spans="1:2" ht="22.5" customHeight="1" x14ac:dyDescent="0.3">
      <c r="A14" s="72" t="s">
        <v>37</v>
      </c>
      <c r="B14" s="73">
        <v>0.85250000000000004</v>
      </c>
    </row>
    <row r="15" spans="1:2" ht="22.5" customHeight="1" x14ac:dyDescent="0.3">
      <c r="A15" s="72" t="s">
        <v>38</v>
      </c>
      <c r="B15" s="73">
        <v>2.6004999999999998</v>
      </c>
    </row>
    <row r="16" spans="1:2" ht="22.5" customHeight="1" x14ac:dyDescent="0.3">
      <c r="A16" s="72" t="s">
        <v>39</v>
      </c>
      <c r="B16" s="73">
        <v>2.3014999999999999</v>
      </c>
    </row>
    <row r="17" spans="1:2" ht="22.5" customHeight="1" x14ac:dyDescent="0.3">
      <c r="A17" s="72" t="s">
        <v>40</v>
      </c>
      <c r="B17" s="73">
        <v>0.15150000000000002</v>
      </c>
    </row>
    <row r="18" spans="1:2" ht="22.5" customHeight="1" x14ac:dyDescent="0.3">
      <c r="A18" s="72" t="s">
        <v>41</v>
      </c>
      <c r="B18" s="73">
        <v>36.645727499999992</v>
      </c>
    </row>
    <row r="19" spans="1:2" ht="22.5" customHeight="1" x14ac:dyDescent="0.3">
      <c r="A19" s="72" t="s">
        <v>42</v>
      </c>
      <c r="B19" s="73">
        <v>19.554210000000001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EDC Calculator</vt:lpstr>
      <vt:lpstr>Interpretation of Results</vt:lpstr>
      <vt:lpstr>Top Products</vt:lpstr>
      <vt:lpstr>Sheet1</vt:lpstr>
      <vt:lpstr>Products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2015-12-08T15:54:03Z</cp:lastPrinted>
  <dcterms:created xsi:type="dcterms:W3CDTF">2015-08-13T18:17:38Z</dcterms:created>
  <dcterms:modified xsi:type="dcterms:W3CDTF">2019-02-10T17:47:51Z</dcterms:modified>
</cp:coreProperties>
</file>